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SF\Desktop\PtX_local\Aktuelle Tools\Finale\"/>
    </mc:Choice>
  </mc:AlternateContent>
  <xr:revisionPtr revIDLastSave="0" documentId="8_{779A94A5-E6F7-4136-83DF-ECA58081CC5B}" xr6:coauthVersionLast="47" xr6:coauthVersionMax="47" xr10:uidLastSave="{00000000-0000-0000-0000-000000000000}"/>
  <bookViews>
    <workbookView xWindow="28680" yWindow="-120" windowWidth="29040" windowHeight="17520" xr2:uid="{00000000-000D-0000-FFFF-FFFF00000000}"/>
  </bookViews>
  <sheets>
    <sheet name="Instructions" sheetId="1" r:id="rId1"/>
    <sheet name="Project Data" sheetId="2" r:id="rId2"/>
    <sheet name="EU RFNBO" sheetId="3" r:id="rId3"/>
    <sheet name="EU CBAM" sheetId="4" r:id="rId4"/>
    <sheet name="India GHCI (Electrolysis)" sheetId="5" r:id="rId5"/>
    <sheet name="South Korea" sheetId="6" r:id="rId6"/>
    <sheet name="Results" sheetId="7" r:id="rId7"/>
    <sheet name="Emission Factor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6" i="3" l="1"/>
  <c r="L32" i="5"/>
  <c r="L13" i="6"/>
  <c r="L36" i="6" s="1"/>
  <c r="E2" i="7"/>
  <c r="D2" i="7"/>
  <c r="C2" i="7"/>
  <c r="B2" i="7"/>
  <c r="E29" i="6"/>
  <c r="D29" i="6"/>
  <c r="G29" i="6" s="1"/>
  <c r="I29" i="6" s="1"/>
  <c r="E28" i="6"/>
  <c r="D28" i="6"/>
  <c r="G28" i="6" s="1"/>
  <c r="I28" i="6" s="1"/>
  <c r="E27" i="6"/>
  <c r="D27" i="6"/>
  <c r="G27" i="6" s="1"/>
  <c r="I27" i="6" s="1"/>
  <c r="E26" i="6"/>
  <c r="D26" i="6"/>
  <c r="G26" i="6" s="1"/>
  <c r="I26" i="6" s="1"/>
  <c r="E25" i="6"/>
  <c r="D25" i="6"/>
  <c r="G25" i="6" s="1"/>
  <c r="I25" i="6" s="1"/>
  <c r="E24" i="6"/>
  <c r="D24" i="6"/>
  <c r="G24" i="6" s="1"/>
  <c r="I24" i="6" s="1"/>
  <c r="E23" i="6"/>
  <c r="D23" i="6"/>
  <c r="G23" i="6" s="1"/>
  <c r="I23" i="6" s="1"/>
  <c r="E22" i="6"/>
  <c r="D22" i="6"/>
  <c r="G22" i="6" s="1"/>
  <c r="I22" i="6" s="1"/>
  <c r="E21" i="6"/>
  <c r="D21" i="6"/>
  <c r="G21" i="6" s="1"/>
  <c r="E20" i="6"/>
  <c r="D20" i="6"/>
  <c r="G20" i="6" s="1"/>
  <c r="I20" i="6" s="1"/>
  <c r="E19" i="6"/>
  <c r="D19" i="6"/>
  <c r="G19" i="6" s="1"/>
  <c r="I19" i="6" s="1"/>
  <c r="E18" i="6"/>
  <c r="D18" i="6"/>
  <c r="G18" i="6" s="1"/>
  <c r="I18" i="6" s="1"/>
  <c r="E17" i="6"/>
  <c r="D17" i="6"/>
  <c r="G17" i="6" s="1"/>
  <c r="I17" i="6" s="1"/>
  <c r="I15" i="6"/>
  <c r="E15" i="6"/>
  <c r="D15" i="6"/>
  <c r="I14" i="6"/>
  <c r="E14" i="6"/>
  <c r="D14" i="6"/>
  <c r="I13" i="6"/>
  <c r="E13" i="6"/>
  <c r="D13" i="6"/>
  <c r="B8" i="6"/>
  <c r="L22" i="6" s="1"/>
  <c r="E29" i="5"/>
  <c r="D29" i="5"/>
  <c r="G29" i="5" s="1"/>
  <c r="I29" i="5" s="1"/>
  <c r="E28" i="5"/>
  <c r="D28" i="5"/>
  <c r="G28" i="5" s="1"/>
  <c r="I28" i="5" s="1"/>
  <c r="E27" i="5"/>
  <c r="D27" i="5"/>
  <c r="G27" i="5" s="1"/>
  <c r="I27" i="5" s="1"/>
  <c r="E26" i="5"/>
  <c r="D26" i="5"/>
  <c r="G26" i="5" s="1"/>
  <c r="I26" i="5" s="1"/>
  <c r="G25" i="5"/>
  <c r="I25" i="5" s="1"/>
  <c r="E25" i="5"/>
  <c r="D25" i="5"/>
  <c r="G24" i="5"/>
  <c r="I24" i="5" s="1"/>
  <c r="E24" i="5"/>
  <c r="D24" i="5"/>
  <c r="I23" i="5"/>
  <c r="G23" i="5"/>
  <c r="E23" i="5"/>
  <c r="D23" i="5"/>
  <c r="G22" i="5"/>
  <c r="I22" i="5" s="1"/>
  <c r="E22" i="5"/>
  <c r="D22" i="5"/>
  <c r="E21" i="5"/>
  <c r="D21" i="5"/>
  <c r="G21" i="5" s="1"/>
  <c r="E20" i="5"/>
  <c r="D20" i="5"/>
  <c r="G20" i="5" s="1" a="1"/>
  <c r="E19" i="5"/>
  <c r="D19" i="5"/>
  <c r="G19" i="5" s="1" a="1"/>
  <c r="E18" i="5"/>
  <c r="D18" i="5"/>
  <c r="G18" i="5" s="1" a="1"/>
  <c r="E17" i="5"/>
  <c r="D17" i="5"/>
  <c r="G17" i="5" s="1"/>
  <c r="I17" i="5" s="1"/>
  <c r="I15" i="5"/>
  <c r="E15" i="5"/>
  <c r="D15" i="5"/>
  <c r="G14" i="5"/>
  <c r="I14" i="5" s="1"/>
  <c r="E14" i="5"/>
  <c r="D14" i="5"/>
  <c r="I13" i="5"/>
  <c r="E13" i="5"/>
  <c r="D13" i="5"/>
  <c r="B8" i="5"/>
  <c r="E19" i="4"/>
  <c r="D19" i="4"/>
  <c r="L19" i="4" s="1"/>
  <c r="E18" i="4"/>
  <c r="D18" i="4"/>
  <c r="L18" i="4" s="1"/>
  <c r="E17" i="4"/>
  <c r="D17" i="4"/>
  <c r="L17" i="4" s="1"/>
  <c r="E16" i="4"/>
  <c r="D16" i="4"/>
  <c r="L16" i="4" s="1"/>
  <c r="E15" i="4"/>
  <c r="D15" i="4"/>
  <c r="G15" i="4" s="1"/>
  <c r="I15" i="4" s="1"/>
  <c r="E14" i="4"/>
  <c r="D14" i="4"/>
  <c r="G14" i="4" s="1"/>
  <c r="I14" i="4" s="1"/>
  <c r="E13" i="4"/>
  <c r="D13" i="4"/>
  <c r="G13" i="4" s="1"/>
  <c r="I13" i="4" s="1"/>
  <c r="B8" i="4"/>
  <c r="L35" i="3"/>
  <c r="L34" i="3"/>
  <c r="E33" i="3"/>
  <c r="D33" i="3"/>
  <c r="G33" i="3" s="1"/>
  <c r="I33" i="3" s="1"/>
  <c r="E32" i="3"/>
  <c r="D32" i="3"/>
  <c r="G32" i="3" s="1"/>
  <c r="I32" i="3" s="1"/>
  <c r="E31" i="3"/>
  <c r="D31" i="3"/>
  <c r="G31" i="3" s="1"/>
  <c r="I31" i="3" s="1"/>
  <c r="E30" i="3"/>
  <c r="D30" i="3"/>
  <c r="G30" i="3" s="1"/>
  <c r="I30" i="3" s="1"/>
  <c r="E25" i="3"/>
  <c r="D25" i="3"/>
  <c r="G25" i="3" s="1"/>
  <c r="I25" i="3" s="1"/>
  <c r="E24" i="3"/>
  <c r="D24" i="3"/>
  <c r="G24" i="3" s="1"/>
  <c r="I24" i="3" s="1"/>
  <c r="E23" i="3"/>
  <c r="D23" i="3"/>
  <c r="G23" i="3" s="1"/>
  <c r="I23" i="3" s="1"/>
  <c r="E22" i="3"/>
  <c r="D22" i="3"/>
  <c r="G22" i="3" s="1"/>
  <c r="I22" i="3" s="1"/>
  <c r="E21" i="3"/>
  <c r="D21" i="3"/>
  <c r="G21" i="3" s="1"/>
  <c r="I21" i="3" s="1"/>
  <c r="E20" i="3"/>
  <c r="D20" i="3"/>
  <c r="G20" i="3" s="1"/>
  <c r="I20" i="3" s="1"/>
  <c r="E19" i="3"/>
  <c r="D19" i="3"/>
  <c r="G19" i="3" s="1"/>
  <c r="I19" i="3" s="1"/>
  <c r="E18" i="3"/>
  <c r="D18" i="3"/>
  <c r="G18" i="3" s="1"/>
  <c r="I18" i="3" s="1"/>
  <c r="E17" i="3"/>
  <c r="D17" i="3"/>
  <c r="G17" i="3" s="1"/>
  <c r="I17" i="3" s="1"/>
  <c r="I16" i="3"/>
  <c r="E16" i="3"/>
  <c r="D16" i="3"/>
  <c r="G15" i="3"/>
  <c r="I15" i="3" s="1"/>
  <c r="E15" i="3"/>
  <c r="D15" i="3"/>
  <c r="I14" i="3"/>
  <c r="E14" i="3"/>
  <c r="D14" i="3"/>
  <c r="B8" i="3"/>
  <c r="B9" i="3" s="1"/>
  <c r="B22" i="2"/>
  <c r="L27" i="5" l="1"/>
  <c r="L13" i="5"/>
  <c r="I21" i="6"/>
  <c r="I21" i="5"/>
  <c r="I20" i="5"/>
  <c r="I19" i="5"/>
  <c r="I18" i="5"/>
  <c r="L15" i="4"/>
  <c r="L13" i="4"/>
  <c r="L21" i="4" s="1"/>
  <c r="L18" i="6"/>
  <c r="L29" i="6"/>
  <c r="L27" i="6"/>
  <c r="L21" i="6"/>
  <c r="L19" i="6"/>
  <c r="L17" i="6"/>
  <c r="L26" i="6"/>
  <c r="L22" i="5"/>
  <c r="L24" i="5"/>
  <c r="L18" i="5"/>
  <c r="L26" i="5"/>
  <c r="L15" i="5"/>
  <c r="G18" i="4"/>
  <c r="I18" i="4" s="1"/>
  <c r="G19" i="4"/>
  <c r="I19" i="4" s="1"/>
  <c r="L30" i="3"/>
  <c r="L33" i="3"/>
  <c r="L25" i="3"/>
  <c r="L17" i="3"/>
  <c r="L20" i="3"/>
  <c r="L15" i="3"/>
  <c r="L31" i="3"/>
  <c r="L23" i="3"/>
  <c r="L18" i="3"/>
  <c r="L21" i="3"/>
  <c r="L32" i="3"/>
  <c r="L28" i="3"/>
  <c r="L24" i="3"/>
  <c r="L16" i="3"/>
  <c r="L27" i="3"/>
  <c r="L19" i="3"/>
  <c r="L14" i="3"/>
  <c r="L22" i="3"/>
  <c r="L14" i="4"/>
  <c r="G16" i="4"/>
  <c r="I16" i="4" s="1"/>
  <c r="L21" i="5"/>
  <c r="L29" i="5"/>
  <c r="L15" i="6"/>
  <c r="L24" i="6"/>
  <c r="L30" i="6"/>
  <c r="L23" i="5"/>
  <c r="L28" i="5"/>
  <c r="L23" i="6"/>
  <c r="L31" i="6"/>
  <c r="L14" i="5"/>
  <c r="L20" i="5"/>
  <c r="G17" i="4"/>
  <c r="I17" i="4" s="1"/>
  <c r="L17" i="5"/>
  <c r="L25" i="5"/>
  <c r="L14" i="6"/>
  <c r="L20" i="6"/>
  <c r="L28" i="6"/>
  <c r="L32" i="6"/>
  <c r="L25" i="6"/>
  <c r="L33" i="6"/>
  <c r="L19" i="5"/>
  <c r="C4" i="7" l="1"/>
  <c r="L26" i="3"/>
  <c r="L29" i="3" s="1"/>
  <c r="L38" i="3" s="1"/>
  <c r="L39" i="3" s="1"/>
  <c r="L33" i="5" l="1"/>
  <c r="L34" i="5" s="1"/>
  <c r="D6" i="7" s="1"/>
  <c r="D4" i="7"/>
  <c r="L41" i="3"/>
  <c r="L42" i="3" s="1"/>
  <c r="B6" i="7" s="1"/>
  <c r="B4" i="7"/>
  <c r="L38" i="6"/>
  <c r="L37" i="6"/>
  <c r="E4" i="7" l="1"/>
  <c r="L39" i="6"/>
  <c r="E6" i="7"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<sst xmlns="http://schemas.openxmlformats.org/spreadsheetml/2006/main" count="1164" uniqueCount="545">
  <si>
    <t>GHG Intensity Calculator for Green Hydrogen</t>
  </si>
  <si>
    <t>Digital tool for hydrogen project developers</t>
  </si>
  <si>
    <t>Purpose</t>
  </si>
  <si>
    <t>It implements four regulatory frameworks:</t>
  </si>
  <si>
    <t xml:space="preserve">   • EU — Renewable Fuels of Non-Biological Origin (RFNBO) per Commission Delegated Reg. (EU) 2023/1185 + 2023/1184 (parent Dir. (EU) 2018/2001 / 2023/2413). Well-to-wheel formula vs. 94 gCO₂eq/MJ fossil comparator with ≥ 70 % savings threshold.</t>
  </si>
  <si>
    <t xml:space="preserve">   • India — Green Hydrogen Certification Scheme (GHCI, April 2025) — Electrolysis pathway</t>
  </si>
  <si>
    <t xml:space="preserve">   • South Korea — Clean Hydrogen Certification (Operational Rules 2025.4.24)</t>
  </si>
  <si>
    <t>How to Use</t>
  </si>
  <si>
    <t>Step 1:  Go to the 'Project Data' sheet and fill in all yellow-highlighted cells with your project-specific data.</t>
  </si>
  <si>
    <t>Step 2:  Check the 'EU RFNBO', 'EU CBAM', 'India GHCI (Electrolysis)', and 'South Korea' sheets for further data input and detailed calculation results.</t>
  </si>
  <si>
    <t>Step 3:  Review the 'Emission Factors' sheet as needed to see potential use of default factors in the absence of project specific information.</t>
  </si>
  <si>
    <t>Step 4:  Use the 'Results' sheet to see outcomes across all selected methodologies.</t>
  </si>
  <si>
    <t>Note: Cells with blue text on yellow background are user inputs. Cells with green text contain calculated values / formulas.</t>
  </si>
  <si>
    <t>GHG Intensity Thresholds</t>
  </si>
  <si>
    <t>EU RFNBO: ≥ 70 % GHG savings vs. fossil fuel comparator EF = 94 gCO₂eq/MJ. Corresponds to absolute E ≤ 28.2 gCO₂eq/MJ ≈ 3.384 kgCO₂eq/kg H₂.</t>
  </si>
  <si>
    <t>EU CBAM:   No threshold — direct embedded emissions value only (informational; used for CBAM certificate calculations under Reg. (EU) 2023/956 Art. 21-23).</t>
  </si>
  <si>
    <t>India GHCI:  ≤ 2.0 kgCO₂eq/kg H₂  →  PASS</t>
  </si>
  <si>
    <t>South Korea: Grading per certification rules (see South Korea sheet for grade bands).</t>
  </si>
  <si>
    <t>Version &amp; Disclaimer</t>
  </si>
  <si>
    <t>This GHG calculation tool was developed by Perspectives Climate Research in the context of H2Uppp Programme of the German Federal Ministry of Economic Affairs and Energy. H2Uppp is implemented by GIZ. The opinions and recommendations expressed in this tool do not necessarily reflect the positions of the commissioning institutions or the implementing agency.</t>
  </si>
  <si>
    <t>For any questions regarding the tool, please contact H2Uppp@giz.de or info@perspectives.cc</t>
  </si>
  <si>
    <t>This tool was developed with support of AI tools (namely ClaudeAI and ChatGPT). While AI contributed to the process of development, all interpretations and conclusions drawn from this work remain the responsibility of the authors</t>
  </si>
  <si>
    <t>GHG Intensity Calculator — Project Data</t>
  </si>
  <si>
    <t>Parameter</t>
  </si>
  <si>
    <t>Value</t>
  </si>
  <si>
    <t>Unit</t>
  </si>
  <si>
    <t>Type of input</t>
  </si>
  <si>
    <t>Data source / Note</t>
  </si>
  <si>
    <t>Additional information</t>
  </si>
  <si>
    <t>General Project Information</t>
  </si>
  <si>
    <t>Project Name</t>
  </si>
  <si>
    <t>—</t>
  </si>
  <si>
    <t>User</t>
  </si>
  <si>
    <t>Enter project name</t>
  </si>
  <si>
    <t>Project Location (Country)</t>
  </si>
  <si>
    <t>Country hosting the H₂ production plant (informational).</t>
  </si>
  <si>
    <t>Calendar Year of Assessment</t>
  </si>
  <si>
    <t>year</t>
  </si>
  <si>
    <t>Single calendar year for the assessment (e.g. 2026).</t>
  </si>
  <si>
    <t>Include EU RFNBO</t>
  </si>
  <si>
    <t>Please select</t>
  </si>
  <si>
    <t>Yes/No — include results of this methodology in the Results sheet.</t>
  </si>
  <si>
    <t>Include EU CBAM</t>
  </si>
  <si>
    <t>Include India GHCI</t>
  </si>
  <si>
    <t>Include South Korea</t>
  </si>
  <si>
    <t>Hydrogen Production</t>
  </si>
  <si>
    <t>Annual H₂ Output</t>
  </si>
  <si>
    <t>t H₂/yr</t>
  </si>
  <si>
    <t>Annual H₂ production output. Referenced by all methodology sheets as the denominator of the per-kg-H₂ intensity.</t>
  </si>
  <si>
    <t>Electrolyser Capacity</t>
  </si>
  <si>
    <t>MW</t>
  </si>
  <si>
    <t>Nameplate capacity (only for information)</t>
  </si>
  <si>
    <t>H₂ Purity</t>
  </si>
  <si>
    <t>% vol</t>
  </si>
  <si>
    <t>e.g., ≥99% required for Korea (only for information)</t>
  </si>
  <si>
    <t>Operating Hours</t>
  </si>
  <si>
    <t>h/yr</t>
  </si>
  <si>
    <t>Annual operating hours (only for information)</t>
  </si>
  <si>
    <t>Electricity</t>
  </si>
  <si>
    <t>Grid Electricity Consumption</t>
  </si>
  <si>
    <t>MWh/yr</t>
  </si>
  <si>
    <t>User/Site/Design</t>
  </si>
  <si>
    <t>Electricity from the grid</t>
  </si>
  <si>
    <t>Renewable Electricity Consumption</t>
  </si>
  <si>
    <t>Dedicated renewable electricity or electricity that is deemed renewable as per the applied methodologies</t>
  </si>
  <si>
    <t>Other Electricity Consumption</t>
  </si>
  <si>
    <t>Other sources (if any)</t>
  </si>
  <si>
    <t>Total Electricity Consumption</t>
  </si>
  <si>
    <t>Calculated</t>
  </si>
  <si>
    <t>Sum of above (only for information)</t>
  </si>
  <si>
    <t>Water</t>
  </si>
  <si>
    <t>Water Input Volume</t>
  </si>
  <si>
    <t>m³/yr</t>
  </si>
  <si>
    <t>Total water consumed</t>
  </si>
  <si>
    <t>Water Source / Type</t>
  </si>
  <si>
    <t>Dropdown: pick from list; select "Other" if not listed and enter your own EF in the EF cells on the methodology sheets accordingly.</t>
  </si>
  <si>
    <t>Steam / Heat</t>
  </si>
  <si>
    <t>Steam Consumption</t>
  </si>
  <si>
    <t>MJ/yr</t>
  </si>
  <si>
    <t>Process steam/heat from external sources</t>
  </si>
  <si>
    <t>Steam Source</t>
  </si>
  <si>
    <t>(Process) Fuels</t>
  </si>
  <si>
    <t>Fuel 1 — Type</t>
  </si>
  <si>
    <t>Fuel 1 — Amount</t>
  </si>
  <si>
    <t>Energy content</t>
  </si>
  <si>
    <t>Fuel 2 — Type</t>
  </si>
  <si>
    <t>Fuel 2 — Amount</t>
  </si>
  <si>
    <t>Fuel 3 — Type</t>
  </si>
  <si>
    <t>Fuel 3 — Amount</t>
  </si>
  <si>
    <t>Input Materials (Chemicals, Catalysts, etc.)</t>
  </si>
  <si>
    <t>Material 1 — Name</t>
  </si>
  <si>
    <t>Material 1 — Amount</t>
  </si>
  <si>
    <t>kg/yr</t>
  </si>
  <si>
    <t>Annual consumption</t>
  </si>
  <si>
    <t>Material 2 — Name</t>
  </si>
  <si>
    <t>Material 2 — Amount</t>
  </si>
  <si>
    <t>Material 3 — Name</t>
  </si>
  <si>
    <t>Material 3 — Amount</t>
  </si>
  <si>
    <t>Material 4 — Name</t>
  </si>
  <si>
    <t>Material 4 — Amount</t>
  </si>
  <si>
    <t>Plant Fugitive &amp; Leakage Emissions</t>
  </si>
  <si>
    <t>Fugitive 1 — GHG Type</t>
  </si>
  <si>
    <t>Fugitive 1 — Amount</t>
  </si>
  <si>
    <t>Annual fugitive mass emitted.</t>
  </si>
  <si>
    <t>Fugitive 2 — GHG Type</t>
  </si>
  <si>
    <t>Fugitive 2 — Amount</t>
  </si>
  <si>
    <t>Fugitive 3 — GHG Type</t>
  </si>
  <si>
    <t>Fugitive 3 — Amount</t>
  </si>
  <si>
    <t>Fugitive 4 — GHG Type</t>
  </si>
  <si>
    <t>Fugitive 4 — Amount</t>
  </si>
  <si>
    <t>EU RFNBO — Renewable Fuels of Non-Biological Origin</t>
  </si>
  <si>
    <t>Source:</t>
  </si>
  <si>
    <t>Commission Delegated Reg. (EU) 2023/1185 (10 Feb 2023, OJ L 157, methodology) + Commission Delegated Reg. (EU) 2023/1184 (electricity rules); Directive (EU) 2018/2001 (RED II), amended by Directive (EU) 2023/2413 (RED III, 18 Oct 2023).</t>
  </si>
  <si>
    <t>Boundary:</t>
  </si>
  <si>
    <t>Well-to-Wheel/Wake including supply of inputs, processing, transport &amp; distribution, end-use combustion (i.e. = 0 for H₂). CCS savings subtracted. Emissions from manufacture of machinery/equipment EXCLUDED (Annex A.1).</t>
  </si>
  <si>
    <t>Output unit:</t>
  </si>
  <si>
    <t>Primary: gCO₂eq/MJ H₂ (regulation native); mirrored as kgCO₂eq/kgH₂ (= E_gMJ × 120 ÷ 1000)</t>
  </si>
  <si>
    <t>Threshold:</t>
  </si>
  <si>
    <t>≥ 70 % GHG savings vs. fossil fuel comparator E_F = 94 gCO₂eq/MJ (Art. 25(2) of Dir. 2018/2001) → E ≤ 28.2 gCO₂eq/MJ ≈ 3.384 kgCO₂eq/kg H₂.</t>
  </si>
  <si>
    <t>Annual H₂ Output (kg H₂/yr)</t>
  </si>
  <si>
    <t>kgH₂/yr  (= Project Data Input × 1000)</t>
  </si>
  <si>
    <t>Annual H₂ Energy Output (MJ/yr)</t>
  </si>
  <si>
    <t>MJ/yr  (= kg H₂/yr × 120 MJ/kg LHV)</t>
  </si>
  <si>
    <t>GHG Intensity Calculation</t>
  </si>
  <si>
    <t>Component</t>
  </si>
  <si>
    <t>Formula / Reference</t>
  </si>
  <si>
    <t>Description</t>
  </si>
  <si>
    <t>Type</t>
  </si>
  <si>
    <t>Amount</t>
  </si>
  <si>
    <t>Input Unit</t>
  </si>
  <si>
    <t>EF from selection</t>
  </si>
  <si>
    <t>EF override</t>
  </si>
  <si>
    <t>Active EF</t>
  </si>
  <si>
    <t>EF Unit</t>
  </si>
  <si>
    <t>Result (gCO₂e/MJ)</t>
  </si>
  <si>
    <t>(Change on Project Data sheet)</t>
  </si>
  <si>
    <t>e_electricity (within eᵢ_elastic)</t>
  </si>
  <si>
    <t>Reg. 2023/1185
Annex A §5-6</t>
  </si>
  <si>
    <t>Electricity input. EF as per RFNBO Electricity Treatment: Fully Renewable / FLH below marginal → 0; FLH above marginal → 183 gCO₂eq/MJ; Grid Country Average / Marginal Unit</t>
  </si>
  <si>
    <t>kWh/yr</t>
  </si>
  <si>
    <t>Use EF override</t>
  </si>
  <si>
    <t>gCO₂e/kWh</t>
  </si>
  <si>
    <t>e_water (within eᵢ_elastic)</t>
  </si>
  <si>
    <t>Annex A §7-8</t>
  </si>
  <si>
    <t>Water supply emissions. Ecoinvent data is used as proxy. Override by own EF if available.</t>
  </si>
  <si>
    <t>kgCO₂e/m³</t>
  </si>
  <si>
    <t>e_fuel (within eᵢ_elastic)</t>
  </si>
  <si>
    <t>Process fuels as provided on Project Data sheet</t>
  </si>
  <si>
    <t>gCO2e/MJ</t>
  </si>
  <si>
    <t>e_steam (within eᵢ_elastic)</t>
  </si>
  <si>
    <t>Steam consumption</t>
  </si>
  <si>
    <t>kgCO₂e/MJ</t>
  </si>
  <si>
    <t>e_materials (within eᵢ_elastic)</t>
  </si>
  <si>
    <t>Input materials as provided on Project Data sheet</t>
  </si>
  <si>
    <t>gCO₂e/kg</t>
  </si>
  <si>
    <t>eᵢ_elastic (subtotal)</t>
  </si>
  <si>
    <t>Annex A §4-8</t>
  </si>
  <si>
    <t>Sum of elastic input supply emissions: electricity + water + fuel + materials.</t>
  </si>
  <si>
    <t>eᵢ_rigid</t>
  </si>
  <si>
    <t>Annex A §9</t>
  </si>
  <si>
    <t>Rigid inputs (waste streams, captive co-products from incorporated processes). Typically 0 for green electrolysis.</t>
  </si>
  <si>
    <t>kgCO₂e/yr</t>
  </si>
  <si>
    <t>e_ex-use</t>
  </si>
  <si>
    <t>Annex A §10</t>
  </si>
  <si>
    <t>Avoided emissions from the input's existing use or fate. Subtracted from eᵢ.</t>
  </si>
  <si>
    <t>eᵢ = eᵢ_elastic + eᵢ_rigid − e_ex-use</t>
  </si>
  <si>
    <t>Annex A.1</t>
  </si>
  <si>
    <t>Total emissions from supply of inputs.</t>
  </si>
  <si>
    <t>eₚ — Plant fugitive/leakage emissions (§12 leakage component)</t>
  </si>
  <si>
    <t>Annex A §12</t>
  </si>
  <si>
    <t>Processing emissions (direct atmospheric CH4, N2O, etc.)</t>
  </si>
  <si>
    <t>kgCO2e/kg</t>
  </si>
  <si>
    <t>e_td — Transport &amp; distribution</t>
  </si>
  <si>
    <t>Annex A §16</t>
  </si>
  <si>
    <t>Emissions from storage and distribution of finished H₂.</t>
  </si>
  <si>
    <t>gCO₂e/MJ H₂</t>
  </si>
  <si>
    <t>eᵤ — End-use combustion</t>
  </si>
  <si>
    <t>Annex A §13</t>
  </si>
  <si>
    <t>Combustion emissions of the finished fuel. For pure H₂: zero (no CO₂ from H₂ combustion).</t>
  </si>
  <si>
    <t>e_ccs — CCS savings (subtracted)</t>
  </si>
  <si>
    <t>Annex A §17</t>
  </si>
  <si>
    <t>CCS savings term — not applicable under this tool (fixed at 0)</t>
  </si>
  <si>
    <t>E — Total GHG intensity</t>
  </si>
  <si>
    <t>Annex A §1</t>
  </si>
  <si>
    <t>E = eᵢ + eₚ + e_td + eᵤ − e_ccs</t>
  </si>
  <si>
    <t>gCO₂e/MJ</t>
  </si>
  <si>
    <t>E — Total GHG intensity (mirror unit)</t>
  </si>
  <si>
    <t>E_gMJ × 120 ÷ 1000  (H₂ LHV = 120 MJ/kg)</t>
  </si>
  <si>
    <t>kgCO₂e/kgH₂</t>
  </si>
  <si>
    <t>EF — Fossil fuel comparator</t>
  </si>
  <si>
    <t>Annex A §2</t>
  </si>
  <si>
    <t>Fossil fuel comparator EF_F — fixed at 94 gCO₂e/MJ</t>
  </si>
  <si>
    <t>Constant per regulation</t>
  </si>
  <si>
    <t>% GHG Savings</t>
  </si>
  <si>
    <t>Annex A.2</t>
  </si>
  <si>
    <t>Savings = (E_F − E) / E_F</t>
  </si>
  <si>
    <t>Pass / Fail (≥ 70 % savings?)</t>
  </si>
  <si>
    <t>Threshold = 70 % savings → E ≤ 28.2 gCO₂eq/MJ (≈ 3.384 kgCO₂eq/kg H₂).</t>
  </si>
  <si>
    <t>Methodology</t>
  </si>
  <si>
    <t>GWP Basis</t>
  </si>
  <si>
    <t>Note on EU RFNBO</t>
  </si>
  <si>
    <t>EU RFNBO (Renewable Fuels of Non-Biological Origin) is the EU's framework for certifying renewable hydrogen and derived synthetic fuels. The methodology in Commission Delegated Regulation (EU) 2023/1185 defines a complete well-to-wheel formula:  E = eᵢ + eₚ + e_td + eᵤ − e_ccs (gCO₂eq/MJ fuel).</t>
  </si>
  <si>
    <t>The threshold is ≥ 70 % GHG savings against a fixed fossil fuel comparator of 94 gCO₂eq/MJ. This corresponds to E ≤ 28.2 gCO₂eq/MJ, or about 3.384 kgCO₂eq/kg H₂ (using H₂ LHV = 120 MJ/kg).</t>
  </si>
  <si>
    <t>Electricity treatment is the dominant lever. Electricity consumption shall be differentiated as per the regulations path using the related relevant electricity EF.</t>
  </si>
  <si>
    <t>As such, additionality, temporal and geographical correlation (Reg. 2023/1184) are important - they do not modify the calculation directly but signal whether the project qualifies for the favourable electricity treatment under Art. 4 of Reg. 2023/1184.</t>
  </si>
  <si>
    <t>RFNBO covers only non-biological-origin hydrogen by definition (Art. 2(36) of Dir. (EU) 2018/2001). Biomass-derived H₂ falls under RED II Annex VI as a biomass fuel, not RFNBO -- not modelled in this tool.</t>
  </si>
  <si>
    <t>EU CBAM — Specific Embedded Emissions (Hydrogen, CN 2804 10 00)</t>
  </si>
  <si>
    <t>Regulation (EU) 2023/956 (Annex IV) + Commission Implementing Regulation (EU) 2025/2547 (Annex I §3.6 hydrogen, Annex III §A.2.1 molar attribution)</t>
  </si>
  <si>
    <t>Direct CO2 emissions ONLY — hydrogen is in Annex II of Reg. 2023/956 (Art. 7(1)). Indirect emissions from electricity consumption are NOT counted for hydrogen.</t>
  </si>
  <si>
    <t>kgCO₂e/kgH₂ (numerically equal to tCO₂e/tH₂)</t>
  </si>
  <si>
    <t>Annual H2 Output (kg H2/yr)</t>
  </si>
  <si>
    <t>Formula Ref</t>
  </si>
  <si>
    <t>Result (kgCO₂e/kgH₂)</t>
  </si>
  <si>
    <t>e_fuel (direct CO2 from combustion)</t>
  </si>
  <si>
    <t>Reg. 2023/956 Annex IV §2 + Reg. 2025/2547 §B.3.1</t>
  </si>
  <si>
    <t>e_fugitive (direct atmospheric)</t>
  </si>
  <si>
    <t>Reg. 2023/956 Annex IV §2</t>
  </si>
  <si>
    <t>Processing emissions (only CO2)</t>
  </si>
  <si>
    <t>Note on EU CBAM</t>
  </si>
  <si>
    <t>Hydrogen (CN 2804 10 00) is in BOTH Annex I AND Annex II of Reg. (EU) 2023/956. Annex II means only direct emissions are counted for CBAM — indirect (grid electricity) emissions are excluded.</t>
  </si>
  <si>
    <t>Biomass-derived hydrogen is out of scope of this tool; the workbook  models the electrolysis pathway only.</t>
  </si>
  <si>
    <t>India — Green Hydrogen Certification Scheme (GHCI)</t>
  </si>
  <si>
    <t>Indian Green Hydrogen Certification Scheme (April 2025), pages 19–23</t>
  </si>
  <si>
    <t>Well-to-gate (feedstock to H₂ facility gate)</t>
  </si>
  <si>
    <t>≤ 2.0 kgCO₂e/kgH₂</t>
  </si>
  <si>
    <t>Result  (kgCO₂e/kgH₂)</t>
  </si>
  <si>
    <t>e_electricity</t>
  </si>
  <si>
    <t>Eq. p.20</t>
  </si>
  <si>
    <t>Electricity consumption from different sources as applicable</t>
  </si>
  <si>
    <t>T&amp;D Loss Factor for grid electrictiy</t>
  </si>
  <si>
    <t>GHCI Eq. 4 footnote 3</t>
  </si>
  <si>
    <t>Grid transmission &amp; distribution losses</t>
  </si>
  <si>
    <t>%</t>
  </si>
  <si>
    <t>e_water</t>
  </si>
  <si>
    <t>Eq. p.19</t>
  </si>
  <si>
    <t>e_fuel</t>
  </si>
  <si>
    <t>Eq. p.21</t>
  </si>
  <si>
    <t>E_steam</t>
  </si>
  <si>
    <t>E_materials</t>
  </si>
  <si>
    <t>Eq. p.22</t>
  </si>
  <si>
    <t>GHCI Annexure B counts only on-site emissions from conversion or use of input materials brought within the project boundary. Upstream production emissions are out of scope for GHCI. Use override. Enter a positive value only for genuine on-site releases (e.g., carbonate reagent decomposition).</t>
  </si>
  <si>
    <t>E_fugitive</t>
  </si>
  <si>
    <t>Annex B</t>
  </si>
  <si>
    <t>TOTAL GHG INTENSITY</t>
  </si>
  <si>
    <t>Value rounded to 1 dp used for the ≤ 2.0 kgCO₂e/kgH₂ threshold comparison</t>
  </si>
  <si>
    <t>Certification Result</t>
  </si>
  <si>
    <t xml:space="preserve"> ≤ 2.0 threshold</t>
  </si>
  <si>
    <t>IPCC AR5 100-year</t>
  </si>
  <si>
    <t>Threshold</t>
  </si>
  <si>
    <t>Note on India GHCI</t>
  </si>
  <si>
    <t xml:space="preserve">Materiality (GHCI Annexure B): individual emission sources contributing less than 1 % of the 2.0 kgCO₂eq/kg H₂ threshold may be excluded, provided the cumulative excluded emissions do not exceed 5 % of the threshold. The tool does not check this — user may apply the rule individually </t>
  </si>
  <si>
    <t>Renewable-electricity eligibility (GHCI § on electricity treatment): only physically delivered renewable power, green tariff mechanisms, and power-exchange products such as the Green Day-Ahead Market (G-DAM) qualify as renewable. Volumes backed only by RECs or carbon credits are NOT accepted and must be considered under Grid Electricity Consumption.</t>
  </si>
  <si>
    <t>India GHCI (Green Hydrogen Certification Initiative, April 2025) applies a threshold of ≤ 2.0 kgCO₂eq/kg H₂ to qualify as 'Green Hydrogen'. The GHCI methodology defines both Electrolysis and Biomass pathways; this tool models the Electrolysis pathway only.</t>
  </si>
  <si>
    <t>South Korea — Clean Hydrogen Certification</t>
  </si>
  <si>
    <t>Operational Rules (2025.4.24), Attached Form 1 &amp; 2</t>
  </si>
  <si>
    <t>Well-to-gate</t>
  </si>
  <si>
    <t>Grade 1 ≤ 0.1 / Grade 2 ≤ 1.0 / Grade 3 ≤ 2.0 / Grade 4 ≤ 4.0 (per Public Notice Art. 11)</t>
  </si>
  <si>
    <t>B-1 to B-6</t>
  </si>
  <si>
    <t>Use EF override (See notes below)</t>
  </si>
  <si>
    <t>Korea Op. Rules</t>
  </si>
  <si>
    <t>A-1 to A-4</t>
  </si>
  <si>
    <t>C-1</t>
  </si>
  <si>
    <t>Emissions from material use such as chemicals, etc.</t>
  </si>
  <si>
    <t>D-1, D-2</t>
  </si>
  <si>
    <t>E_C-credit</t>
  </si>
  <si>
    <t>E-1</t>
  </si>
  <si>
    <t>C-credit — system expansion for by-products with carbon</t>
  </si>
  <si>
    <t>kgCO2e/yr</t>
  </si>
  <si>
    <t>E_C-tracking</t>
  </si>
  <si>
    <t>E-2</t>
  </si>
  <si>
    <t>C-tracking (ratio, carbon content)</t>
  </si>
  <si>
    <t>E_CCS process</t>
  </si>
  <si>
    <t>G-1 to G-3</t>
  </si>
  <si>
    <t>CCS process emissions (capture + transport + storage)</t>
  </si>
  <si>
    <t>E_CO₂ sequestrated</t>
  </si>
  <si>
    <t>CO₂ credit (≥90% capture rate required)</t>
  </si>
  <si>
    <t>E_total — TOTAL GHG INTENSITY</t>
  </si>
  <si>
    <t>Rounded to 3rd decimal (calculation)</t>
  </si>
  <si>
    <t>Rounded to 2nd decimal (grade)</t>
  </si>
  <si>
    <t>Certification Grade</t>
  </si>
  <si>
    <t>Public Notice Art. 11</t>
  </si>
  <si>
    <t>Operational Rules (2025.4.24)</t>
  </si>
  <si>
    <t>Note on South Korea</t>
  </si>
  <si>
    <t>REC handling (Operational Rules Art. 10): REC-backed renewable electricity is capped at 10 % of MONTHLY renewable-electricity consumption, and must be from the same grid and same calendar month as the electrolyser draw. The tool does not enforce this cap — apply it when preparing the renewable-electricity input.</t>
  </si>
  <si>
    <t>Monthly matching (Operational Rules Art. 9): electrolysis-based hydrogen requires monthly matching between the facility's electricity consumption and the connected low-carbon generator's output. The tool takes annual totals; matching must be demonstrated separately .</t>
  </si>
  <si>
    <t>Renewable Electricity LCI EF: Korea Clean Hydrogen Certification counts full lifecycle emissions of renewable electricity per KEITI LCI database (Scope 3 upstream). Enter your project-specific technology LCI in the Override cell above</t>
  </si>
  <si>
    <t>South Korea's Clean Hydrogen Certification (Operational Rules 2025.4.24) assigns a tiered certification grade based on the rounded GHG intensity in kgCO₂eq/kg H₂ (2 decimal places, per Article 7).</t>
  </si>
  <si>
    <t>Methodology structure: E_energy supply combines electricity, heat, and process fuels into a single term (per formula references B-1 to B-6).</t>
  </si>
  <si>
    <t>Note on: E_C-credit + E_C-tracking. Modelling is out of scope of the current calculator. Operators need to compute those terms externally and fill the results in this sheet.</t>
  </si>
  <si>
    <t>Note on: CCS terms (E_CCS process, ECO₂ sequestrated). Modelling is out of scope of the current calculator. Operators need to compute those terms externally and fill the results in this sheet.</t>
  </si>
  <si>
    <t>Methodology Results</t>
  </si>
  <si>
    <t>Included in Results (from Project Data):</t>
  </si>
  <si>
    <t>Metric</t>
  </si>
  <si>
    <t>EU RFNBO</t>
  </si>
  <si>
    <t>EU CBAM</t>
  </si>
  <si>
    <t>India GHCI</t>
  </si>
  <si>
    <t>South Korea</t>
  </si>
  <si>
    <t>Notes</t>
  </si>
  <si>
    <t>Total GHG Intensity (kgCO₂eq/kg H₂)</t>
  </si>
  <si>
    <t>≥ 70 % savings → E ≤ 28.2 gCO₂eq/MJ ≈ 3.384 kgCO₂eq/kg H₂</t>
  </si>
  <si>
    <t>None (no threshold)</t>
  </si>
  <si>
    <t>≤ 2.0</t>
  </si>
  <si>
    <t>Per certification grade bands</t>
  </si>
  <si>
    <t>Pass / Fail</t>
  </si>
  <si>
    <t>Informational</t>
  </si>
  <si>
    <t>Methodology Details</t>
  </si>
  <si>
    <t>Official Document</t>
  </si>
  <si>
    <t>Reg. (EU) 2023/1185 + Reg. (EU) 2023/1184 + Dir. 2018/2001 (RED II) / 2023/2413 (RED III)</t>
  </si>
  <si>
    <t>Reg. (EU) 2023/956 + Imp. Reg. (EU) 2025/2547</t>
  </si>
  <si>
    <t>GHCI (April 2025)</t>
  </si>
  <si>
    <t>Boundary</t>
  </si>
  <si>
    <t>Well-to-wheel; machinery/equipment excluded (Annex A.1)</t>
  </si>
  <si>
    <t>Production gate (Annex II — direct CO2 only)</t>
  </si>
  <si>
    <t>IPCC AR5 (per Reg. 2025/2547 Table 6); for H₂ only CO₂ applies</t>
  </si>
  <si>
    <t>Emission Factors and External References</t>
  </si>
  <si>
    <t>§10.1 Grid Emission Factors</t>
  </si>
  <si>
    <t>Region / Grid</t>
  </si>
  <si>
    <t>Factor</t>
  </si>
  <si>
    <t>Source</t>
  </si>
  <si>
    <t>Version / Year</t>
  </si>
  <si>
    <t>Notes / Weblink</t>
  </si>
  <si>
    <t>EU RFNBO — Country-level Grid EFs (Reg. 2023/1185 Annex Part C)</t>
  </si>
  <si>
    <t>European Commission (Delegated Reg. 2023/1185)</t>
  </si>
  <si>
    <t>10 Feb 2023</t>
  </si>
  <si>
    <t>For EU projects: pick country grid EF from Annex Table A. For non-EU grids: use Annex Part C methodology. http://data.europa.eu/eli/reg_del/2023/1185/oj</t>
  </si>
  <si>
    <t>EU CBAM — Not applicable for hydrogen</t>
  </si>
  <si>
    <t>European Parliament &amp; Council (Reg. 2023/956)</t>
  </si>
  <si>
    <t>10 May 2023</t>
  </si>
  <si>
    <t>Annex II of Reg. 2023/956: hydrogen (CN 2804 10 00) counts direct emissions only; grid electricity out of scope. http://data.europa.eu/eli/reg/2023/956/oj</t>
  </si>
  <si>
    <t>India — National Grid (CEA)</t>
  </si>
  <si>
    <t>Central Electricity Authority</t>
  </si>
  <si>
    <t>v20.0 (Dec 2024); GHCI cites 0.71</t>
  </si>
  <si>
    <t>https://cea.nic.in/cdm-co2-baseline-database/?lang=en</t>
  </si>
  <si>
    <t>India — Regional Grid (example)</t>
  </si>
  <si>
    <t>CEA</t>
  </si>
  <si>
    <t>State-specific — see CEA CO₂ Baseline DB</t>
  </si>
  <si>
    <t>South Korea — National Grid</t>
  </si>
  <si>
    <t>Korea Energy Agency</t>
  </si>
  <si>
    <t>2023 (KEA/national inventory)</t>
  </si>
  <si>
    <t>https://english.motie.go.kr/eng/article/EATCLdfa319ada/1619/view</t>
  </si>
  <si>
    <t>UNFCCC IFI Harmonized Default Grid Factors (all countries)</t>
  </si>
  <si>
    <t>UNFCCC IFI Technical Working Group on GHG Accounting</t>
  </si>
  <si>
    <t>v3.2 (Apr 2022; data year 2021)</t>
  </si>
  <si>
    <t>https://unfccc.int/sites/default/files/resource/Harmonized_Grid_Emission_factor_data_set.xlsx</t>
  </si>
  <si>
    <t>§10.2 Fuel Emission Factors (gCO₂eq/MJ, LHV basis)</t>
  </si>
  <si>
    <t>Fuel</t>
  </si>
  <si>
    <t>CO₂ emissions</t>
  </si>
  <si>
    <t>Non-CO₂ combustion (CO₂e)</t>
  </si>
  <si>
    <t>Upstream (well-to-tank)</t>
  </si>
  <si>
    <t>Total emissions incl. upstream emissions</t>
  </si>
  <si>
    <t>Source / Notes</t>
  </si>
  <si>
    <t>Used for populating dropdown</t>
  </si>
  <si>
    <t>Natural Gas</t>
  </si>
  <si>
    <t>CO₂ + Non-CO₂ from IPCC 2006 Table 1 (NG, AR5 GWPs); Upstream + WTT from RFNBO Annex Part B</t>
  </si>
  <si>
    <t>Diesel</t>
  </si>
  <si>
    <t>CO₂ + Non-CO₂ from IPCC 2006 Table 1 (Gas oil and diesel oil, AR5 GWPs); Upstream + WTT from Part B</t>
  </si>
  <si>
    <t>Gasoline</t>
  </si>
  <si>
    <t>CO₂ + Non-CO₂ from IPCC 2006 Table 1 (Motor gasoline, AR5 GWPs); Upstream + WTT from Part B</t>
  </si>
  <si>
    <t>Heavy fuel oil</t>
  </si>
  <si>
    <t>CO₂ + Non-CO₂ from IPCC 2006 Table 1 (Fuel oil, AR5 GWPs); Upstream + WTT from Part B</t>
  </si>
  <si>
    <t>Methanol</t>
  </si>
  <si>
    <t>CO₂ (~= Part B combustion for methanol; IPCC does not list methanol); Non-CO₂ negligible; Upstream + WTT from Part B</t>
  </si>
  <si>
    <t>Hard coal</t>
  </si>
  <si>
    <t>CO₂ + Non-CO₂ from IPCC 2006 Table 1 (Other bituminous coal, AR5 GWPs); Upstream + WTT from Part B</t>
  </si>
  <si>
    <t>Lignite</t>
  </si>
  <si>
    <t>CO₂ + Non-CO₂ from IPCC 2006 Table 1 (Lignite, AR5 GWPs); Upstream + WTT from Part B. Note: WTT (116.7 Part B) exceeds sum of columns because Part B assumes higher combustion factor</t>
  </si>
  <si>
    <t>LPG (derived)</t>
  </si>
  <si>
    <t>CO₂ + Non-CO₂ from IPCC 2006 Table 1 (Liquefied petroleum gases, AR5 GWPs); Upstream from IPCC 2006 Table 3 (Petroleum products); WTT = sum (LPG not in Part B)</t>
  </si>
  <si>
    <t>Other</t>
  </si>
  <si>
    <t>§10.3 Material Emission Factors — Ecoinvent Standard Values</t>
  </si>
  <si>
    <t>Material</t>
  </si>
  <si>
    <t>Water (municipal supply)</t>
  </si>
  <si>
    <t>Ecoinvent / LCI</t>
  </si>
  <si>
    <t>3.9</t>
  </si>
  <si>
    <t>https://ecoinvent.org/database/</t>
  </si>
  <si>
    <t>Water (desalinated)</t>
  </si>
  <si>
    <t>Literature</t>
  </si>
  <si>
    <t>Indicative — site-specific LCA preferred (Ecoinvent: https://ecoinvent.org/database/)</t>
  </si>
  <si>
    <t>Deionized water</t>
  </si>
  <si>
    <t>Ecoinvent</t>
  </si>
  <si>
    <t>NaOH (caustic soda)</t>
  </si>
  <si>
    <t>KOH (potassium hydroxide)</t>
  </si>
  <si>
    <t>Salt (NaCl)</t>
  </si>
  <si>
    <t>Catalyst (generic placeholder)</t>
  </si>
  <si>
    <t>Placeholder</t>
  </si>
  <si>
    <t>Placeholder — replace with specific catalyst LCI from Ecoinvent (https://ecoinvent.org/database/)</t>
  </si>
  <si>
    <t>§10.3b Material Emission Factors — RFNBO Annex Part B (Standard Values)</t>
  </si>
  <si>
    <t>Ammonia</t>
  </si>
  <si>
    <t>RFNBO Annex Part B (Reg. 2023/1185)</t>
  </si>
  <si>
    <t>http://data.europa.eu/eli/reg_del/2023/1185/oj</t>
  </si>
  <si>
    <t>Calcium chloride (CaCl₂)</t>
  </si>
  <si>
    <t>Cyclohexane</t>
  </si>
  <si>
    <t>Hydrochloric acid (HCl)</t>
  </si>
  <si>
    <t>Lubricants</t>
  </si>
  <si>
    <t>Magnesium sulphate (MgSO₄)</t>
  </si>
  <si>
    <t>Nitrogen</t>
  </si>
  <si>
    <t>Phosphoric acid (H₃PO₄)</t>
  </si>
  <si>
    <t>Potassium hydroxide (KOH)</t>
  </si>
  <si>
    <t>Pure CaO for processes</t>
  </si>
  <si>
    <t>Sodium carbonate (Na₂CO₃)</t>
  </si>
  <si>
    <t>Sodium chloride (NaCl)</t>
  </si>
  <si>
    <t>Sodium hydroxide (NaOH)</t>
  </si>
  <si>
    <t>Sodium methoxide (Na(CH₃O))</t>
  </si>
  <si>
    <t>SO₂</t>
  </si>
  <si>
    <t>Sulphuric acid (H₂SO₄)</t>
  </si>
  <si>
    <t>Urea</t>
  </si>
  <si>
    <t>§10.4 Steam / Heat Emission Factors</t>
  </si>
  <si>
    <t>Source Type</t>
  </si>
  <si>
    <t>Natural gas boiler</t>
  </si>
  <si>
    <t>IPCC 2006 GL</t>
  </si>
  <si>
    <t>2006</t>
  </si>
  <si>
    <t>https://www.ipcc-nggip.iges.or.jp/public/2006gl/pdf/2_Volume2/V2_2_Ch2_Stationary_Combustion.pdf</t>
  </si>
  <si>
    <t>Coal boiler</t>
  </si>
  <si>
    <t>Waste heat (industrial)</t>
  </si>
  <si>
    <t>Per methodology — no upstream allocation if true waste heat</t>
  </si>
  <si>
    <t>Electric boiler (grid)</t>
  </si>
  <si>
    <t>Derived</t>
  </si>
  <si>
    <t>Derived: = grid_EF / 3.6 / boiler_eff (see Section 1 for grid EF source)</t>
  </si>
  <si>
    <t>GHG</t>
  </si>
  <si>
    <t>CO₂</t>
  </si>
  <si>
    <t>IPCC AR5 WG1 Ch.8 Tab.8.7</t>
  </si>
  <si>
    <t>CH₄</t>
  </si>
  <si>
    <t>N₂O</t>
  </si>
  <si>
    <t>Notes: As of now, most regulations refer to AR5 values. However, this may change in future updates and revisions of the applied methodologies.</t>
  </si>
  <si>
    <t>§10.6 Standard Unit Conversions</t>
  </si>
  <si>
    <t>Conversion</t>
  </si>
  <si>
    <t>From → To</t>
  </si>
  <si>
    <t>Energy</t>
  </si>
  <si>
    <t>1 kWh = 3.6 MJ</t>
  </si>
  <si>
    <t>1 MWh = 1,000 kWh</t>
  </si>
  <si>
    <t>Mass</t>
  </si>
  <si>
    <t>1 t = 1,000 kg</t>
  </si>
  <si>
    <t>H₂ LHV</t>
  </si>
  <si>
    <t>120 MJ/kg (lower heating value)</t>
  </si>
  <si>
    <t>H₂ HHV</t>
  </si>
  <si>
    <t>141.8 MJ/kg (higher heating value)</t>
  </si>
  <si>
    <t>§10.7 References</t>
  </si>
  <si>
    <t>Document</t>
  </si>
  <si>
    <t>Version / Date</t>
  </si>
  <si>
    <t>Relevant Pages</t>
  </si>
  <si>
    <t>Publisher</t>
  </si>
  <si>
    <t>Status</t>
  </si>
  <si>
    <t>CEA CO₂ Baseline Database v20.0 (India grid EF)</t>
  </si>
  <si>
    <t>v20.0 (Dec 2024)</t>
  </si>
  <si>
    <t>National + state-wise grid EFs</t>
  </si>
  <si>
    <t>Central Electricity Authority, India</t>
  </si>
  <si>
    <t>Active</t>
  </si>
  <si>
    <t>CEA Dashboard — T&amp;D Losses Data (state-wise)</t>
  </si>
  <si>
    <t>Latest available</t>
  </si>
  <si>
    <t>State-wise T&amp;D loss %</t>
  </si>
  <si>
    <t>Annual update</t>
  </si>
  <si>
    <t>https://cea.nic.in/dashboard/?lang=en</t>
  </si>
  <si>
    <t>Ecoinvent Database</t>
  </si>
  <si>
    <t>v3.9+</t>
  </si>
  <si>
    <t>LCI for materials (water, NaOH, KOH, catalysts)</t>
  </si>
  <si>
    <t>Ecoinvent Association</t>
  </si>
  <si>
    <t>Commercial DB</t>
  </si>
  <si>
    <t>Commission Implementing Reg. (EU) 2018/2066 — EU ETS monitoring &amp; reporting</t>
  </si>
  <si>
    <t>19 Dec 2018 (OJ L 334)</t>
  </si>
  <si>
    <t>Monitoring &amp; reporting methodology</t>
  </si>
  <si>
    <t>European Commission</t>
  </si>
  <si>
    <t>Reference</t>
  </si>
  <si>
    <t>http://data.europa.eu/eli/reg_impl/2018/2066/oj</t>
  </si>
  <si>
    <t>Commission Delegated Reg. (EU) 2023/1184 — RFNBO renewable-electricity rules</t>
  </si>
  <si>
    <t>10 Feb 2023 (OJ L 157, 20.6.2023, p. 11)</t>
  </si>
  <si>
    <t>Arts. 4-7</t>
  </si>
  <si>
    <t>In force</t>
  </si>
  <si>
    <t>http://data.europa.eu/eli/reg_del/2023/1184/oj</t>
  </si>
  <si>
    <t>Commission Delegated Reg. (EU) 2023/1185 — RFNBO/RCF GHG methodology</t>
  </si>
  <si>
    <t>10 Feb 2023 (OJ L 157, 20.6.2023, p. 20)</t>
  </si>
  <si>
    <t>Annex A</t>
  </si>
  <si>
    <t>RFNBO FLH-above-marginal grid EF: 183 gCO₂eq/MJ_elec</t>
  </si>
  <si>
    <t>Reg. 2023/1185 (10 Feb 2023)</t>
  </si>
  <si>
    <t>Annex A §6(b)</t>
  </si>
  <si>
    <t>RFNBO fossil-fuel comparator: 94 gCO₂eq/MJ</t>
  </si>
  <si>
    <t>RFNBO high-RES bidding-zone threshold: 90 % RES share</t>
  </si>
  <si>
    <t>Reg. 2023/1184 (10 Feb 2023)</t>
  </si>
  <si>
    <t>Art. 4(1)</t>
  </si>
  <si>
    <t>RFNBO low-emission bidding-zone threshold: 18 gCO₂eq/MJ</t>
  </si>
  <si>
    <t>Art. 4(2)</t>
  </si>
  <si>
    <t>Commission Implementing Reg. (EU) 2025/2547 — CBAM implementing (hydrogen)</t>
  </si>
  <si>
    <t>10 Dec 2025 (OJ 22.12.2025)</t>
  </si>
  <si>
    <t>Annex I §3.6 (hydrogen); Annex II §B.3</t>
  </si>
  <si>
    <t>Applies from 2026-01-01</t>
  </si>
  <si>
    <t>http://data.europa.eu/eli/reg_impl/2025/2547/oj</t>
  </si>
  <si>
    <t>Directive (EU) 2018/2001 — Renewable Energy Directive (RED II)</t>
  </si>
  <si>
    <t>11 Dec 2018 (OJ L 328, 21.12.2018)</t>
  </si>
  <si>
    <t>Art. 25(2)</t>
  </si>
  <si>
    <t>European Parliament &amp; Council</t>
  </si>
  <si>
    <t>http://data.europa.eu/eli/dir/2018/2001/oj</t>
  </si>
  <si>
    <t>Regulation (EU) 2023/956 — establishing a Carbon Border Adjustment Mechanism (CBAM)</t>
  </si>
  <si>
    <t>10 May 2023 (OJ L 130, p. 52)</t>
  </si>
  <si>
    <t>Art. 7, Annex I, II, IV</t>
  </si>
  <si>
    <t>http://data.europa.eu/eli/reg/2023/956/oj</t>
  </si>
  <si>
    <t>Directive (EU) 2023/2413 — RED III (amending 2018/2001)</t>
  </si>
  <si>
    <t>18 Oct 2023 (OJ 31.10.2023)</t>
  </si>
  <si>
    <t>Amending provisions</t>
  </si>
  <si>
    <t>http://data.europa.eu/eli/dir/2023/2413/oj</t>
  </si>
  <si>
    <t>2006 Guidelines for National GHG Inventories (2019 Refinement)</t>
  </si>
  <si>
    <t>2006 (2019 Refinement)</t>
  </si>
  <si>
    <t>Vol. 2, Ch. 2 (fuel EFs)</t>
  </si>
  <si>
    <t>IPCC</t>
  </si>
  <si>
    <t>https://www.ipcc.ch/report/2006-ipcc-guidelines-for-national-greenhouse-gas-inventories/</t>
  </si>
  <si>
    <t>Fifth Assessment Report (AR5) — WG1 Ch. 8, Table 8.7 (GWP-100 values)</t>
  </si>
  <si>
    <t>2014</t>
  </si>
  <si>
    <t>WG1 Ch.8 Tbl 8.7</t>
  </si>
  <si>
    <t>https://www.ipcc.ch/report/ar5/wg1/</t>
  </si>
  <si>
    <t>Indian Green Hydrogen Certification Scheme (GHCI)</t>
  </si>
  <si>
    <t>Apr 2025</t>
  </si>
  <si>
    <t>pp. 19-23 (equations)</t>
  </si>
  <si>
    <t>Ministry of New and Renewable Energy (MNRE), India</t>
  </si>
  <si>
    <t>https://cdnbbsr.s3waas.gov.in/s3716e1bf9f3d5c0c4e4a4c3d1e0b0e0a0/uploads/2025/04/2025040415.pdf</t>
  </si>
  <si>
    <t>Clean Hydrogen Certification — Attached Form 1 (calculation standards)</t>
  </si>
  <si>
    <t>2025.4.24</t>
  </si>
  <si>
    <t>Attached Form 1 (calc. standards)</t>
  </si>
  <si>
    <t>Ministry of Trade, Industry and Energy (MOTIE), Korea</t>
  </si>
  <si>
    <t>Clean Hydrogen Certification — Attached Form 2 (Basic Data Provided)</t>
  </si>
  <si>
    <t>All</t>
  </si>
  <si>
    <t>Pending confirmation</t>
  </si>
  <si>
    <t>UNFCCC IFI Harmonized Default Grid Factors Dataset v3.2</t>
  </si>
  <si>
    <t>All countries + World + EU27</t>
  </si>
  <si>
    <t>Current default</t>
  </si>
  <si>
    <t>https://unfccc.int/sites/default/files/resource/Harmonized_IFI_default_grid_factors_2021_v3.2.pdf</t>
  </si>
  <si>
    <t>NA (only CO2)</t>
  </si>
  <si>
    <t>Tool Version: 1.0</t>
  </si>
  <si>
    <t>Date: 2026-11-02</t>
  </si>
  <si>
    <t>https://ptx-hub.org/ publication /GHG_intensity_calculators_PtX_products</t>
  </si>
  <si>
    <t>Scope: Hydrogen production only. Well-to-Gate or Well-to-Wheel/Wake as per the applied methodologies. Downstream conversion (ammonia, methanol, etc.) is out of scope. Further tools have been developed in parallel to determine GHG emissions of ammonia, e-methanol or eSAF. Please visit:</t>
  </si>
  <si>
    <t>This tool calculates lifecycle GHG intensity (kgCO₂eq/kg H₂) of hydrogen produced via electrolysis as per the following methodologies. As such, the tools shall help to do initial estimations on methodology understanding and level of GHG emissions.</t>
  </si>
  <si>
    <t>DISCLAIMER: This tool is provided for estimation and planning purposes. Official certification requires verification by accredited bodies per each methodology's rules. The tool developers accept no liability for the results itself or certification outcomes. Users must verify all inputs and factors and potentially check for any updates of methodologies not yet covered by this tool. Furthermore, the tool reflects the regulatory framework as of the release date. As such, any changes after the release date are not reflected by the tool.</t>
  </si>
  <si>
    <t>gCO₂/MJ</t>
  </si>
  <si>
    <t>Allocation factor (manual by user)</t>
  </si>
  <si>
    <t>All calculations follow GHCI pages 19-23. Grid electricity is grossed up via GHCI Equation 4 considering T&amp;D losses; renewable/captive electricity uses its own emission factor without T&amp;D grossing.</t>
  </si>
  <si>
    <t>Process fuels as provided on Project Data sheet (total combustion emissions)</t>
  </si>
  <si>
    <t>Multi-output attribution is not considered under this tool but can be changed by user.</t>
  </si>
  <si>
    <t>Default used in tool 100%, user to adjust as needed following methodology rules</t>
  </si>
  <si>
    <t>IPCC AR4 100-year (per Annex V part C point 4 of Dir. 2018/2001)</t>
  </si>
  <si>
    <t>GWP AR4</t>
  </si>
  <si>
    <t>GWP AR6</t>
  </si>
  <si>
    <t>§10.5 Global Warming Potential values (GWP 100)</t>
  </si>
  <si>
    <t>GWP AR5</t>
  </si>
  <si>
    <t>None — CBAM accounts for embedded product emissions, does not classify into ‚green‘ or ‚clean‘ hydrogen</t>
  </si>
  <si>
    <t xml:space="preserve">   • EU — Carbon Border Adjustment Mechanism (Reg. (EU) 2023/956 + Imp. Reg. (EU) 2025/2547) — Electrolysis pathway (direct emissions only — single sheet)</t>
  </si>
  <si>
    <t>Users can override default values in corresponding cells (e.g. EF override cells).</t>
  </si>
  <si>
    <t>IPCC AR4 100-year (per Dir. 2018/2001 Annex V part C point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</si>
</sst>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000"/>
    <numFmt numFmtId="165" formatCode="0.0000&quot; g/MJ&quot;"/>
    <numFmt numFmtId="166" formatCode="0.000"/>
    <numFmt numFmtId="167" formatCode="0.0"/>
    <numFmt numFmtId="168" formatCode="_-* #,##0_-;\-* #,##0_-;_-* &quot;-&quot;??_-;_-@_-"/>
    <numFmt numFmtId="169" formatCode="#,##0.0"/>
    <numFmt numFmtId="170" formatCode="#,##0.0000"/>
    <numFmt numFmtId="171" formatCode="0.0&quot; kgCO₂eq/kg H₂&quot;"/>
    <numFmt numFmtId="172" formatCode="#,##0.000"/>
  </numFmts>
  <fonts count="54" x14ac:knownFonts="1">
    <font>
      <sz val="11"/>
      <color theme="1"/>
      <name val="Calibri"/>
      <family val="2"/>
      <scheme val="minor"/>
    </font>
    <font>
      <b/>
      <sz val="16"/>
      <color rgb="FF1F4E79"/>
      <name val="Arial"/>
      <family val="2"/>
    </font>
    <font>
      <i/>
      <sz val="11"/>
      <color rgb="FF2E75B6"/>
      <name val="Arial"/>
      <family val="2"/>
    </font>
    <font>
      <b/>
      <sz val="12"/>
      <color rgb="FF1F4E79"/>
      <name val="Arial"/>
      <family val="2"/>
    </font>
    <font>
      <sz val="10"/>
      <name val="Arial"/>
      <family val="2"/>
    </font>
    <font>
      <b/>
      <sz val="11"/>
      <color rgb="FFFFFFFF"/>
      <name val="Arial"/>
      <family val="2"/>
    </font>
    <font>
      <b/>
      <sz val="10"/>
      <color rgb="FFFFFFFF"/>
      <name val="Arial"/>
      <family val="2"/>
    </font>
    <font>
      <b/>
      <sz val="10"/>
      <color rgb="FF1F4E79"/>
      <name val="Arial"/>
      <family val="2"/>
    </font>
    <font>
      <sz val="10"/>
      <color rgb="FF0000FF"/>
      <name val="Arial"/>
      <family val="2"/>
    </font>
    <font>
      <i/>
      <sz val="9"/>
      <name val="Arial"/>
      <family val="2"/>
    </font>
    <font>
      <sz val="10"/>
      <color rgb="FF000000"/>
      <name val="Arial"/>
      <family val="2"/>
    </font>
    <font>
      <b/>
      <sz val="10"/>
      <name val="Arial"/>
      <family val="2"/>
    </font>
    <font>
      <sz val="10"/>
      <color rgb="FF008000"/>
      <name val="Arial"/>
      <family val="2"/>
    </font>
    <font>
      <b/>
      <sz val="10"/>
      <color rgb="FF1F4E79"/>
      <name val="Arial"/>
      <family val="2"/>
    </font>
    <font>
      <sz val="10"/>
      <color rgb="FF008000"/>
      <name val="Arial"/>
      <family val="2"/>
    </font>
    <font>
      <b/>
      <sz val="11"/>
      <color rgb="FF008000"/>
      <name val="Arial"/>
      <family val="2"/>
    </font>
    <font>
      <i/>
      <sz val="9"/>
      <color rgb="FF595959"/>
      <name val="Arial"/>
      <family val="2"/>
    </font>
    <font>
      <sz val="11"/>
      <color theme="1"/>
      <name val="Calibri"/>
      <family val="2"/>
      <scheme val="minor"/>
    </font>
    <font>
      <b/>
      <sz val="10"/>
      <color rgb="FFFFFFFF"/>
      <name val="Arial"/>
      <family val="2"/>
    </font>
    <font>
      <i/>
      <sz val="9"/>
      <color rgb="FF000000"/>
      <name val="Arial"/>
      <family val="2"/>
    </font>
    <font>
      <b/>
      <sz val="10"/>
      <color rgb="FF000000"/>
      <name val="Arial"/>
      <family val="2"/>
    </font>
    <font>
      <b/>
      <sz val="16"/>
      <color rgb="FFFFFFFF"/>
      <name val="Arial"/>
      <family val="2"/>
    </font>
    <font>
      <sz val="11"/>
      <color rgb="FF000000"/>
      <name val="Calibri"/>
      <family val="2"/>
      <scheme val="minor"/>
    </font>
    <font>
      <sz val="9"/>
      <color rgb="FF000000"/>
      <name val="Arial"/>
      <family val="2"/>
    </font>
    <font>
      <b/>
      <sz val="11"/>
      <color rgb="FF1F4E79"/>
      <name val="Calibri"/>
      <family val="2"/>
      <scheme val="minor"/>
    </font>
    <font>
      <i/>
      <sz val="10"/>
      <color rgb="FF1F4E79"/>
      <name val="Calibri"/>
      <family val="2"/>
      <scheme val="minor"/>
    </font>
    <font>
      <b/>
      <sz val="11"/>
      <color rgb="FFFFFFFF"/>
      <name val="Arial"/>
      <family val="2"/>
    </font>
    <font>
      <b/>
      <sz val="10"/>
      <color rgb="FFFFFFFF"/>
      <name val="Arial"/>
      <family val="2"/>
    </font>
    <font>
      <sz val="10"/>
      <color rgb="FF000000"/>
      <name val="Arial"/>
      <family val="2"/>
    </font>
    <font>
      <b/>
      <sz val="10"/>
      <color rgb="FF1F4E79"/>
      <name val="Arial"/>
      <family val="2"/>
    </font>
    <font>
      <sz val="9"/>
      <color rgb="FF000000"/>
      <name val="Arial"/>
      <family val="2"/>
    </font>
    <font>
      <sz val="10"/>
      <name val="Arial"/>
      <family val="2"/>
    </font>
    <font>
      <sz val="10"/>
      <color theme="1"/>
      <name val="Arial"/>
      <family val="2"/>
    </font>
    <font>
      <i/>
      <sz val="9"/>
      <color theme="1"/>
      <name val="Calibri"/>
      <family val="2"/>
      <scheme val="minor"/>
    </font>
    <font>
      <b/>
      <sz val="10"/>
      <color rgb="FF008000"/>
      <name val="Calibri"/>
      <family val="2"/>
    </font>
    <font>
      <sz val="10"/>
      <color rgb="FF0000FF"/>
      <name val="Arial"/>
      <family val="2"/>
    </font>
    <font>
      <i/>
      <sz val="9"/>
      <name val="Arial"/>
      <family val="2"/>
    </font>
    <font>
      <b/>
      <sz val="14"/>
      <color rgb="FFFFFFFF"/>
      <name val="Arial"/>
      <family val="2"/>
    </font>
    <font>
      <sz val="10"/>
      <color theme="0" tint="-0.14999847407452621"/>
      <name val="Arial"/>
      <family val="2"/>
    </font>
    <font>
      <i/>
      <sz val="9"/>
      <color rgb="FF000000"/>
      <name val="Arial"/>
      <family val="2"/>
    </font>
    <font>
      <sz val="10"/>
      <color rgb="FF008000"/>
      <name val="Arial"/>
      <family val="2"/>
    </font>
    <font>
      <sz val="9"/>
      <color rgb="FF595959"/>
      <name val="Arial"/>
      <family val="2"/>
    </font>
    <font>
      <sz val="9"/>
      <color rgb="FF0000FF"/>
      <name val="Arial"/>
      <family val="2"/>
    </font>
    <font>
      <b/>
      <sz val="10"/>
      <color rgb="FF008000"/>
      <name val="Arial"/>
      <family val="2"/>
    </font>
    <font>
      <b/>
      <sz val="12"/>
      <color rgb="FF1F4E79"/>
      <name val="Arial"/>
      <family val="2"/>
    </font>
    <font>
      <sz val="10"/>
      <color rgb="FF1F4E79"/>
      <name val="Arial"/>
      <family val="2"/>
    </font>
    <font>
      <sz val="11"/>
      <color rgb="FF1F4E79"/>
      <name val="Calibri"/>
      <family val="2"/>
      <scheme val="minor"/>
    </font>
    <font>
      <i/>
      <sz val="10"/>
      <color rgb="FF1F4E79"/>
      <name val="Arial"/>
      <family val="2"/>
    </font>
    <font>
      <b/>
      <sz val="16"/>
      <color rgb="FFFFFFFF"/>
      <name val="Arial"/>
      <family val="2"/>
    </font>
    <font>
      <b/>
      <sz val="10"/>
      <color rgb="FF000000"/>
      <name val="Arial"/>
      <family val="2"/>
    </font>
    <font>
      <b/>
      <sz val="11"/>
      <color rgb="FF1F4E79"/>
      <name val="Arial"/>
      <family val="2"/>
    </font>
    <font>
      <u/>
      <sz val="11"/>
      <color theme="10"/>
      <name val="Calibri"/>
      <family val="2"/>
      <scheme val="minor"/>
    </font>
    <font>
      <u/>
      <sz val="10"/>
      <color theme="10"/>
      <name val="Arial"/>
      <family val="2"/>
    </font>
    <font>
      <b/>
      <sz val="11"/>
      <color rgb="FFFFFFFF"/>
      <name val="Calibri"/>
      <family val="2"/>
    </font>
  </fonts>
  <fills count="38">
    <fill>
      <patternFill patternType="none"/>
    </fill>
    <fill>
      <patternFill patternType="gray125"/>
    </fill>
    <fill>
      <patternFill patternType="solid">
        <fgColor rgb="FFE9F0F7"/>
      </patternFill>
    </fill>
    <fill>
      <patternFill patternType="solid">
        <fgColor rgb="FF1F4E79"/>
      </patternFill>
    </fill>
    <fill>
      <patternFill patternType="solid">
        <fgColor rgb="FF2E75B6"/>
      </patternFill>
    </fill>
    <fill>
      <patternFill patternType="solid">
        <fgColor rgb="FFD6E4F0"/>
      </patternFill>
    </fill>
    <fill>
      <patternFill patternType="solid">
        <fgColor rgb="FFFFF2CC"/>
      </patternFill>
    </fill>
    <fill>
      <patternFill patternType="solid">
        <fgColor rgb="FFF2F2F2"/>
      </patternFill>
    </fill>
    <fill>
      <patternFill patternType="solid">
        <fgColor rgb="FFF4B183"/>
      </patternFill>
    </fill>
    <fill>
      <patternFill patternType="solid">
        <fgColor rgb="FFD6E4F0"/>
      </patternFill>
    </fill>
    <fill>
      <patternFill patternType="solid">
        <fgColor rgb="FFFFF2CC"/>
      </patternFill>
    </fill>
    <fill>
      <patternFill patternType="solid">
        <fgColor rgb="FF1F4E79"/>
      </patternFill>
    </fill>
    <fill>
      <patternFill patternType="solid">
        <fgColor rgb="FFE9F0F7"/>
      </patternFill>
    </fill>
    <fill>
      <patternFill patternType="solid">
        <fgColor rgb="FFF4B183"/>
      </patternFill>
    </fill>
    <fill>
      <patternFill patternType="solid">
        <fgColor rgb="FF2E75B6"/>
      </patternFill>
    </fill>
    <fill>
      <patternFill patternType="solid">
        <fgColor rgb="FFF2F2F2"/>
      </patternFill>
    </fill>
    <fill>
      <patternFill patternType="solid">
        <fgColor rgb="FF003399"/>
      </patternFill>
    </fill>
    <fill>
      <patternFill patternType="solid">
        <fgColor rgb="FF1B7A6B"/>
      </patternFill>
    </fill>
    <fill>
      <patternFill patternType="solid">
        <fgColor rgb="FFC65911"/>
      </patternFill>
    </fill>
    <fill>
      <patternFill patternType="solid">
        <fgColor rgb="FF0070C0"/>
      </patternFill>
    </fill>
    <fill>
      <patternFill patternType="solid">
        <fgColor rgb="FF595959"/>
      </patternFill>
    </fill>
    <fill>
      <patternFill patternType="solid">
        <fgColor rgb="FFFFFFFF"/>
      </patternFill>
    </fill>
    <fill>
      <patternFill patternType="solid">
        <fgColor rgb="FFEBEEF7"/>
      </patternFill>
    </fill>
    <fill>
      <patternFill patternType="solid">
        <fgColor rgb="FFE8F1EE"/>
      </patternFill>
    </fill>
    <fill>
      <patternFill patternType="solid">
        <fgColor rgb="FFFCEFE1"/>
      </patternFill>
    </fill>
    <fill>
      <patternFill patternType="solid">
        <fgColor rgb="FFE5F1FA"/>
      </patternFill>
    </fill>
    <fill>
      <patternFill patternType="solid">
        <fgColor rgb="FFF7F7F7"/>
      </patternFill>
    </fill>
    <fill>
      <patternFill patternType="solid">
        <fgColor rgb="FFF2F6FB"/>
        <bgColor indexed="64"/>
      </patternFill>
    </fill>
    <fill>
      <patternFill patternType="solid">
        <fgColor rgb="FF1F4E79"/>
        <bgColor indexed="64"/>
      </patternFill>
    </fill>
    <fill>
      <patternFill patternType="solid">
        <fgColor rgb="FFFFF2CC"/>
        <bgColor indexed="64"/>
      </patternFill>
    </fill>
    <fill>
      <patternFill patternType="solid">
        <fgColor rgb="FF2E75B6"/>
        <bgColor indexed="64"/>
      </patternFill>
    </fill>
    <fill>
      <patternFill patternType="solid">
        <fgColor rgb="FFF2F2F2"/>
        <bgColor indexed="64"/>
      </patternFill>
    </fill>
    <fill>
      <patternFill patternType="solid">
        <fgColor rgb="FFFFFFFF"/>
        <bgColor indexed="64"/>
      </patternFill>
    </fill>
    <fill>
      <patternFill patternType="solid">
        <fgColor rgb="FFF4B183"/>
        <bgColor indexed="64"/>
      </patternFill>
    </fill>
    <fill>
      <patternFill patternType="solid">
        <fgColor rgb="FFD6E4F0"/>
        <bgColor indexed="64"/>
      </patternFill>
    </fill>
    <fill>
      <patternFill patternType="solid">
        <fgColor theme="0"/>
        <bgColor indexed="64"/>
      </patternFill>
    </fill>
    <fill>
      <patternFill patternType="solid">
        <fgColor rgb="FFE9F0F7"/>
        <bgColor indexed="64"/>
      </patternFill>
    </fill>
    <fill>
      <patternFill patternType="solid">
        <fgColor rgb="FF2E75B6"/>
        <bgColor rgb="FF2E75B6"/>
      </patternFill>
    </fill>
  </fills>
  <borders count="3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rgb="FF00000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style="thin">
        <color auto="1"/>
      </bottom>
      <diagonal/>
    </border>
    <border>
      <left/>
      <right style="thin">
        <color rgb="FF000000"/>
      </right>
      <top style="thin">
        <color rgb="FF000000"/>
      </top>
      <bottom style="thin">
        <color auto="1"/>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top style="thin">
        <color auto="1"/>
      </top>
      <bottom/>
      <diagonal/>
    </border>
    <border>
      <left style="thin">
        <color rgb="FF000000"/>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rgb="FF000000"/>
      </right>
      <top style="thin">
        <color indexed="64"/>
      </top>
      <bottom style="thin">
        <color indexed="64"/>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000000"/>
      </left>
      <right style="thin">
        <color rgb="FF000000"/>
      </right>
      <top style="thin">
        <color auto="1"/>
      </top>
      <bottom style="thin">
        <color rgb="FF000000"/>
      </bottom>
      <diagonal/>
    </border>
    <border>
      <left/>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indexed="64"/>
      </right>
      <top style="thin">
        <color auto="1"/>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top/>
      <bottom style="thin">
        <color auto="1"/>
      </bottom>
      <diagonal/>
    </border>
    <border>
      <left style="thin">
        <color auto="1"/>
      </left>
      <right/>
      <top style="thin">
        <color auto="1"/>
      </top>
      <bottom style="thin">
        <color auto="1"/>
      </bottom>
      <diagonal/>
    </border>
  </borders>
  <cellStyleXfs count="4">
    <xf numFmtId="0" fontId="0" fillId="0" borderId="3"/>
    <xf numFmtId="43" fontId="17" fillId="0" borderId="3"/>
    <xf numFmtId="9" fontId="17" fillId="0" borderId="0" applyFont="0" applyFill="0" applyBorder="0" applyAlignment="0" applyProtection="0"/>
    <xf numFmtId="0" fontId="51" fillId="0" borderId="3" applyNumberFormat="0" applyFill="0" applyBorder="0" applyAlignment="0" applyProtection="0"/>
  </cellStyleXfs>
  <cellXfs count="318">
    <xf numFmtId="0" fontId="0" fillId="0" borderId="0" xfId="0" applyBorder="1"/>
    <xf numFmtId="0" fontId="0" fillId="35" borderId="0" xfId="0" applyFill="1" applyBorder="1"/>
    <xf numFmtId="0" fontId="0" fillId="35" borderId="3" xfId="0" applyFill="1"/>
    <xf numFmtId="0" fontId="26" fillId="11" borderId="1" xfId="0" applyFont="1" applyFill="1" applyBorder="1" applyAlignment="1">
      <alignment horizontal="center" vertical="center" wrapText="1"/>
    </xf>
    <xf numFmtId="0" fontId="28" fillId="0" borderId="2" xfId="0" applyFont="1" applyBorder="1" applyAlignment="1">
      <alignment horizontal="center" vertical="center" wrapText="1"/>
    </xf>
    <xf numFmtId="0" fontId="31" fillId="0" borderId="2" xfId="0" applyFont="1" applyBorder="1" applyAlignment="1">
      <alignment horizontal="center" vertical="center"/>
    </xf>
    <xf numFmtId="0" fontId="1" fillId="0" borderId="0" xfId="0" applyFont="1" applyBorder="1" applyAlignment="1">
      <alignment vertical="center"/>
    </xf>
    <xf numFmtId="0" fontId="2" fillId="0" borderId="0" xfId="0" applyFont="1" applyBorder="1"/>
    <xf numFmtId="0" fontId="44" fillId="36" borderId="34" xfId="0" applyFont="1" applyFill="1" applyBorder="1" applyAlignment="1">
      <alignment vertical="center"/>
    </xf>
    <xf numFmtId="0" fontId="31" fillId="0" borderId="0" xfId="0" applyFont="1" applyBorder="1" applyAlignment="1">
      <alignment vertical="center" wrapText="1"/>
    </xf>
    <xf numFmtId="0" fontId="4" fillId="0" borderId="0" xfId="0" applyFont="1" applyBorder="1" applyAlignment="1">
      <alignment vertical="center" wrapText="1"/>
    </xf>
    <xf numFmtId="0" fontId="4" fillId="0" borderId="0" xfId="0" applyFont="1" applyBorder="1" applyAlignment="1">
      <alignment horizontal="left" vertical="center" wrapText="1"/>
    </xf>
    <xf numFmtId="0" fontId="10" fillId="0" borderId="3" xfId="0" applyFont="1" applyAlignment="1">
      <alignment horizontal="left" vertical="center" wrapText="1"/>
    </xf>
    <xf numFmtId="0" fontId="52" fillId="35" borderId="0" xfId="3" applyFont="1" applyFill="1" applyBorder="1" applyProtection="1"/>
    <xf numFmtId="0" fontId="4" fillId="0" borderId="3" xfId="0" applyFont="1" applyAlignment="1">
      <alignment vertical="top" wrapText="1"/>
    </xf>
    <xf numFmtId="0" fontId="4" fillId="0" borderId="3" xfId="0" applyFont="1" applyAlignment="1">
      <alignment vertical="center" wrapText="1"/>
    </xf>
    <xf numFmtId="0" fontId="6" fillId="4" borderId="6" xfId="0" applyFont="1" applyFill="1" applyBorder="1" applyAlignment="1">
      <alignment horizontal="center" vertical="center" wrapText="1"/>
    </xf>
    <xf numFmtId="0" fontId="18" fillId="14" borderId="6" xfId="0" applyFont="1" applyFill="1" applyBorder="1" applyAlignment="1">
      <alignment horizontal="center" vertical="center" wrapText="1"/>
    </xf>
    <xf numFmtId="0" fontId="4" fillId="0" borderId="7" xfId="0" applyFont="1" applyBorder="1" applyAlignment="1">
      <alignment vertical="center" wrapText="1"/>
    </xf>
    <xf numFmtId="0" fontId="8" fillId="6" borderId="7" xfId="0" applyFont="1" applyFill="1" applyBorder="1" applyAlignment="1" applyProtection="1">
      <alignment horizontal="center" vertical="center"/>
      <protection locked="0"/>
    </xf>
    <xf numFmtId="0" fontId="4" fillId="0" borderId="15" xfId="0" applyFont="1" applyBorder="1" applyAlignment="1">
      <alignment horizontal="center" vertical="center"/>
    </xf>
    <xf numFmtId="168" fontId="28" fillId="0" borderId="7" xfId="0" applyNumberFormat="1" applyFont="1" applyBorder="1" applyAlignment="1">
      <alignment horizontal="center" vertical="center"/>
    </xf>
    <xf numFmtId="0" fontId="8" fillId="10" borderId="14" xfId="0" applyFont="1" applyFill="1" applyBorder="1" applyAlignment="1" applyProtection="1">
      <alignment horizontal="center" vertical="center"/>
      <protection locked="0"/>
    </xf>
    <xf numFmtId="0" fontId="9" fillId="0" borderId="7" xfId="0" applyFont="1" applyBorder="1" applyAlignment="1">
      <alignment vertical="center" wrapText="1"/>
    </xf>
    <xf numFmtId="0" fontId="4" fillId="0" borderId="2" xfId="0" applyFont="1" applyBorder="1" applyAlignment="1">
      <alignment vertical="center" wrapText="1"/>
    </xf>
    <xf numFmtId="0" fontId="8" fillId="6" borderId="2" xfId="0" applyFont="1" applyFill="1" applyBorder="1" applyAlignment="1" applyProtection="1">
      <alignment horizontal="center" vertical="center"/>
      <protection locked="0"/>
    </xf>
    <xf numFmtId="0" fontId="4" fillId="0" borderId="8" xfId="0" applyFont="1" applyBorder="1" applyAlignment="1">
      <alignment horizontal="center" vertical="center"/>
    </xf>
    <xf numFmtId="168" fontId="28" fillId="0" borderId="2" xfId="0" applyNumberFormat="1" applyFont="1" applyBorder="1" applyAlignment="1">
      <alignment horizontal="center" vertical="center"/>
    </xf>
    <xf numFmtId="0" fontId="8" fillId="10" borderId="5" xfId="0" applyFont="1" applyFill="1" applyBorder="1" applyAlignment="1" applyProtection="1">
      <alignment horizontal="center" vertical="center"/>
      <protection locked="0"/>
    </xf>
    <xf numFmtId="0" fontId="9" fillId="0" borderId="2" xfId="0" applyFont="1" applyBorder="1" applyAlignment="1">
      <alignment vertical="center" wrapText="1"/>
    </xf>
    <xf numFmtId="0" fontId="8" fillId="6" borderId="6" xfId="0" applyFont="1" applyFill="1" applyBorder="1" applyAlignment="1" applyProtection="1">
      <alignment horizontal="center" vertical="center"/>
      <protection locked="0"/>
    </xf>
    <xf numFmtId="0" fontId="4" fillId="0" borderId="8" xfId="0" applyFont="1" applyBorder="1" applyAlignment="1">
      <alignment vertical="center" wrapText="1"/>
    </xf>
    <xf numFmtId="0" fontId="35" fillId="29" borderId="6" xfId="0" applyFont="1" applyFill="1" applyBorder="1" applyAlignment="1" applyProtection="1">
      <alignment horizontal="center" vertical="center"/>
      <protection locked="0"/>
    </xf>
    <xf numFmtId="0" fontId="4" fillId="0" borderId="4" xfId="0" applyFont="1" applyBorder="1" applyAlignment="1">
      <alignment horizontal="center" vertical="center"/>
    </xf>
    <xf numFmtId="0" fontId="4" fillId="0" borderId="12" xfId="0" applyFont="1" applyBorder="1" applyAlignment="1">
      <alignment vertical="center" wrapText="1"/>
    </xf>
    <xf numFmtId="0" fontId="4" fillId="0" borderId="11" xfId="0" applyFont="1" applyBorder="1" applyAlignment="1">
      <alignment horizontal="center" vertical="center"/>
    </xf>
    <xf numFmtId="0" fontId="8" fillId="10" borderId="13" xfId="0" applyFont="1" applyFill="1" applyBorder="1" applyAlignment="1" applyProtection="1">
      <alignment horizontal="center" vertical="center"/>
      <protection locked="0"/>
    </xf>
    <xf numFmtId="0" fontId="9" fillId="0" borderId="6" xfId="0" applyFont="1" applyBorder="1" applyAlignment="1">
      <alignment vertical="center" wrapText="1"/>
    </xf>
    <xf numFmtId="0" fontId="4" fillId="0" borderId="1" xfId="0" applyFont="1" applyBorder="1" applyAlignment="1">
      <alignment vertical="center" wrapText="1"/>
    </xf>
    <xf numFmtId="0" fontId="35" fillId="29" borderId="1" xfId="0" applyFont="1" applyFill="1" applyBorder="1" applyAlignment="1" applyProtection="1">
      <alignment horizontal="center" vertical="center"/>
      <protection locked="0"/>
    </xf>
    <xf numFmtId="0" fontId="4" fillId="0" borderId="1" xfId="0" applyFont="1" applyBorder="1" applyAlignment="1">
      <alignment horizontal="center" vertical="center"/>
    </xf>
    <xf numFmtId="0" fontId="8" fillId="10" borderId="1" xfId="0" applyFont="1" applyFill="1" applyBorder="1" applyAlignment="1" applyProtection="1">
      <alignment horizontal="center" vertical="center"/>
      <protection locked="0"/>
    </xf>
    <xf numFmtId="0" fontId="9" fillId="0" borderId="1" xfId="0" applyFont="1" applyBorder="1" applyAlignment="1">
      <alignment vertical="center" wrapText="1"/>
    </xf>
    <xf numFmtId="0" fontId="35" fillId="35" borderId="3" xfId="0" applyFont="1" applyFill="1"/>
    <xf numFmtId="168" fontId="8" fillId="10" borderId="1" xfId="1" applyNumberFormat="1" applyFont="1" applyFill="1" applyBorder="1" applyAlignment="1" applyProtection="1">
      <alignment horizontal="right" vertical="center"/>
      <protection locked="0"/>
    </xf>
    <xf numFmtId="0" fontId="8" fillId="10" borderId="1" xfId="0" applyFont="1" applyFill="1" applyBorder="1" applyAlignment="1" applyProtection="1">
      <alignment horizontal="right" vertical="center"/>
      <protection locked="0"/>
    </xf>
    <xf numFmtId="0" fontId="36" fillId="0" borderId="1" xfId="0" applyFont="1" applyBorder="1" applyAlignment="1">
      <alignment vertical="center" wrapText="1"/>
    </xf>
    <xf numFmtId="0" fontId="8" fillId="6" borderId="1" xfId="0" applyFont="1" applyFill="1" applyBorder="1" applyAlignment="1" applyProtection="1">
      <alignment horizontal="right" vertical="center"/>
      <protection locked="0"/>
    </xf>
    <xf numFmtId="168" fontId="10" fillId="0" borderId="1" xfId="0" applyNumberFormat="1" applyFont="1" applyBorder="1" applyAlignment="1">
      <alignment horizontal="right" vertical="center"/>
    </xf>
    <xf numFmtId="168" fontId="8" fillId="10" borderId="1" xfId="1" applyNumberFormat="1" applyFont="1" applyFill="1" applyBorder="1" applyAlignment="1" applyProtection="1">
      <alignment vertical="center"/>
      <protection locked="0"/>
    </xf>
    <xf numFmtId="0" fontId="8" fillId="6" borderId="1" xfId="0" applyFont="1" applyFill="1" applyBorder="1" applyAlignment="1" applyProtection="1">
      <alignment horizontal="center" vertical="center"/>
      <protection locked="0"/>
    </xf>
    <xf numFmtId="0" fontId="4" fillId="0" borderId="15" xfId="0" applyFont="1" applyBorder="1" applyAlignment="1">
      <alignment vertical="center" wrapText="1"/>
    </xf>
    <xf numFmtId="0" fontId="35" fillId="29" borderId="7" xfId="0" applyFont="1" applyFill="1" applyBorder="1" applyAlignment="1" applyProtection="1">
      <alignment horizontal="center" vertical="center"/>
      <protection locked="0"/>
    </xf>
    <xf numFmtId="0" fontId="4" fillId="0" borderId="9" xfId="0" applyFont="1" applyBorder="1" applyAlignment="1">
      <alignment horizontal="center" vertical="center"/>
    </xf>
    <xf numFmtId="0" fontId="8" fillId="6" borderId="7" xfId="0" applyFont="1" applyFill="1" applyBorder="1" applyAlignment="1" applyProtection="1">
      <alignment horizontal="right" vertical="center"/>
      <protection locked="0"/>
    </xf>
    <xf numFmtId="168" fontId="28" fillId="0" borderId="10" xfId="0" applyNumberFormat="1" applyFont="1" applyBorder="1" applyAlignment="1">
      <alignment horizontal="center" vertical="center"/>
    </xf>
    <xf numFmtId="0" fontId="35" fillId="29" borderId="2" xfId="0" applyFont="1" applyFill="1" applyBorder="1" applyAlignment="1" applyProtection="1">
      <alignment horizontal="center" vertical="center"/>
      <protection locked="0"/>
    </xf>
    <xf numFmtId="1" fontId="35" fillId="29" borderId="1" xfId="0" applyNumberFormat="1" applyFont="1" applyFill="1" applyBorder="1" applyAlignment="1" applyProtection="1">
      <alignment vertical="center"/>
      <protection locked="0"/>
    </xf>
    <xf numFmtId="0" fontId="49" fillId="12" borderId="2" xfId="0" applyFont="1" applyFill="1" applyBorder="1" applyAlignment="1">
      <alignment horizontal="left" vertical="center" wrapText="1"/>
    </xf>
    <xf numFmtId="0" fontId="49" fillId="12" borderId="6" xfId="0" applyFont="1" applyFill="1" applyBorder="1" applyAlignment="1">
      <alignment horizontal="left" vertical="center" wrapText="1"/>
    </xf>
    <xf numFmtId="0" fontId="49" fillId="12" borderId="34" xfId="0" applyFont="1" applyFill="1" applyBorder="1" applyAlignment="1">
      <alignment horizontal="left" vertical="center" wrapText="1"/>
    </xf>
    <xf numFmtId="0" fontId="20" fillId="35" borderId="3" xfId="0" applyFont="1" applyFill="1" applyAlignment="1">
      <alignment horizontal="left" vertical="center" wrapText="1"/>
    </xf>
    <xf numFmtId="3" fontId="10" fillId="35" borderId="3" xfId="0" applyNumberFormat="1" applyFont="1" applyFill="1" applyAlignment="1">
      <alignment horizontal="right" vertical="center" wrapText="1"/>
    </xf>
    <xf numFmtId="0" fontId="19" fillId="35" borderId="3" xfId="0" applyFont="1" applyFill="1" applyAlignment="1">
      <alignment horizontal="left" vertical="center" wrapText="1"/>
    </xf>
    <xf numFmtId="0" fontId="20" fillId="15" borderId="1" xfId="0" applyFont="1" applyFill="1" applyBorder="1" applyAlignment="1">
      <alignment horizontal="left" vertical="center" wrapText="1"/>
    </xf>
    <xf numFmtId="3" fontId="14" fillId="15" borderId="1" xfId="0" applyNumberFormat="1" applyFont="1" applyFill="1" applyBorder="1" applyAlignment="1">
      <alignment horizontal="right" vertical="center" wrapText="1"/>
    </xf>
    <xf numFmtId="3" fontId="40" fillId="15" borderId="1" xfId="0" applyNumberFormat="1" applyFont="1" applyFill="1" applyBorder="1" applyAlignment="1">
      <alignment horizontal="right" vertical="center" wrapText="1"/>
    </xf>
    <xf numFmtId="0" fontId="10" fillId="0" borderId="7" xfId="0" applyFont="1" applyBorder="1" applyAlignment="1">
      <alignment horizontal="left" vertical="center" wrapText="1"/>
    </xf>
    <xf numFmtId="3" fontId="40" fillId="0" borderId="7" xfId="0" applyNumberFormat="1" applyFont="1" applyBorder="1" applyAlignment="1">
      <alignment horizontal="right" vertical="center" wrapText="1"/>
    </xf>
    <xf numFmtId="3" fontId="14" fillId="0" borderId="7" xfId="0" applyNumberFormat="1" applyFont="1" applyBorder="1" applyAlignment="1">
      <alignment horizontal="right" vertical="center" wrapText="1"/>
    </xf>
    <xf numFmtId="0" fontId="41" fillId="0" borderId="7" xfId="0" applyFont="1" applyBorder="1" applyAlignment="1">
      <alignment horizontal="left" vertical="center" wrapText="1"/>
    </xf>
    <xf numFmtId="167" fontId="42" fillId="29" borderId="7" xfId="0" applyNumberFormat="1" applyFont="1" applyFill="1" applyBorder="1" applyAlignment="1" applyProtection="1">
      <alignment horizontal="right" vertical="center" wrapText="1"/>
      <protection locked="0"/>
    </xf>
    <xf numFmtId="169" fontId="14" fillId="0" borderId="7" xfId="0" applyNumberFormat="1" applyFont="1" applyBorder="1" applyAlignment="1">
      <alignment horizontal="right" vertical="center" wrapText="1"/>
    </xf>
    <xf numFmtId="170" fontId="14" fillId="0" borderId="7" xfId="0" applyNumberFormat="1" applyFont="1" applyBorder="1" applyAlignment="1">
      <alignment horizontal="right" vertical="center" wrapText="1"/>
    </xf>
    <xf numFmtId="0" fontId="10" fillId="0" borderId="2" xfId="0" applyFont="1" applyBorder="1" applyAlignment="1">
      <alignment horizontal="left" vertical="center" wrapText="1"/>
    </xf>
    <xf numFmtId="3" fontId="14" fillId="0" borderId="2" xfId="0" applyNumberFormat="1" applyFont="1" applyBorder="1" applyAlignment="1">
      <alignment horizontal="right" vertical="center" wrapText="1"/>
    </xf>
    <xf numFmtId="0" fontId="41" fillId="0" borderId="2" xfId="0" applyFont="1" applyBorder="1" applyAlignment="1">
      <alignment horizontal="left" vertical="center" wrapText="1"/>
    </xf>
    <xf numFmtId="4" fontId="14" fillId="0" borderId="2" xfId="0" applyNumberFormat="1" applyFont="1" applyBorder="1" applyAlignment="1">
      <alignment horizontal="right" vertical="center" wrapText="1"/>
    </xf>
    <xf numFmtId="167" fontId="42" fillId="29" borderId="2" xfId="0" applyNumberFormat="1" applyFont="1" applyFill="1" applyBorder="1" applyAlignment="1" applyProtection="1">
      <alignment horizontal="right" vertical="center" wrapText="1"/>
      <protection locked="0"/>
    </xf>
    <xf numFmtId="169" fontId="14" fillId="0" borderId="2" xfId="0" applyNumberFormat="1" applyFont="1" applyBorder="1" applyAlignment="1">
      <alignment horizontal="right" vertical="center" wrapText="1"/>
    </xf>
    <xf numFmtId="170" fontId="14" fillId="0" borderId="2" xfId="0" applyNumberFormat="1" applyFont="1" applyBorder="1" applyAlignment="1">
      <alignment horizontal="right" vertical="center" wrapText="1"/>
    </xf>
    <xf numFmtId="3" fontId="40" fillId="0" borderId="2" xfId="0" applyNumberFormat="1" applyFont="1" applyBorder="1" applyAlignment="1">
      <alignment horizontal="right" vertical="center" wrapText="1"/>
    </xf>
    <xf numFmtId="0" fontId="10" fillId="0" borderId="2" xfId="0" applyFont="1" applyBorder="1" applyAlignment="1">
      <alignment horizontal="center" vertical="center" wrapText="1"/>
    </xf>
    <xf numFmtId="0" fontId="28" fillId="0" borderId="2" xfId="0" applyFont="1" applyBorder="1" applyAlignment="1">
      <alignment horizontal="left" vertical="center" wrapText="1"/>
    </xf>
    <xf numFmtId="0" fontId="20" fillId="15" borderId="2" xfId="0" applyFont="1" applyFill="1" applyBorder="1" applyAlignment="1">
      <alignment horizontal="left" vertical="center" wrapText="1"/>
    </xf>
    <xf numFmtId="0" fontId="10" fillId="15" borderId="2" xfId="0" applyFont="1" applyFill="1" applyBorder="1" applyAlignment="1">
      <alignment horizontal="center" vertical="center" wrapText="1"/>
    </xf>
    <xf numFmtId="0" fontId="10" fillId="15" borderId="2" xfId="0" applyFont="1" applyFill="1" applyBorder="1" applyAlignment="1">
      <alignment horizontal="left" vertical="center" wrapText="1"/>
    </xf>
    <xf numFmtId="0" fontId="0" fillId="15" borderId="2" xfId="0" applyFill="1" applyBorder="1"/>
    <xf numFmtId="0" fontId="22" fillId="31" borderId="2" xfId="0" applyFont="1" applyFill="1" applyBorder="1"/>
    <xf numFmtId="164" fontId="43" fillId="15" borderId="2" xfId="0" applyNumberFormat="1" applyFont="1" applyFill="1" applyBorder="1" applyAlignment="1">
      <alignment horizontal="right" vertical="center" wrapText="1"/>
    </xf>
    <xf numFmtId="164" fontId="8" fillId="10" borderId="2" xfId="1" applyNumberFormat="1" applyFont="1" applyFill="1" applyBorder="1" applyAlignment="1" applyProtection="1">
      <alignment horizontal="right" vertical="center"/>
      <protection locked="0"/>
    </xf>
    <xf numFmtId="167" fontId="8" fillId="10" borderId="2" xfId="1" applyNumberFormat="1" applyFont="1" applyFill="1" applyBorder="1" applyAlignment="1" applyProtection="1">
      <alignment vertical="center"/>
      <protection locked="0"/>
    </xf>
    <xf numFmtId="164" fontId="40" fillId="0" borderId="2" xfId="0" applyNumberFormat="1" applyFont="1" applyBorder="1" applyAlignment="1">
      <alignment horizontal="right" vertical="center" wrapText="1"/>
    </xf>
    <xf numFmtId="170" fontId="35" fillId="10" borderId="2" xfId="1" applyNumberFormat="1" applyFont="1" applyFill="1" applyBorder="1" applyAlignment="1" applyProtection="1">
      <alignment vertical="center"/>
      <protection locked="0"/>
    </xf>
    <xf numFmtId="170" fontId="8" fillId="10" borderId="2" xfId="1" applyNumberFormat="1" applyFont="1" applyFill="1" applyBorder="1" applyAlignment="1" applyProtection="1">
      <alignment vertical="center"/>
      <protection locked="0"/>
    </xf>
    <xf numFmtId="0" fontId="44" fillId="13" borderId="2" xfId="0" applyFont="1" applyFill="1" applyBorder="1" applyAlignment="1">
      <alignment horizontal="left" vertical="center" wrapText="1"/>
    </xf>
    <xf numFmtId="0" fontId="45" fillId="13" borderId="2" xfId="0" applyFont="1" applyFill="1" applyBorder="1" applyAlignment="1">
      <alignment horizontal="center" vertical="center" wrapText="1"/>
    </xf>
    <xf numFmtId="0" fontId="45" fillId="13" borderId="2" xfId="0" applyFont="1" applyFill="1" applyBorder="1" applyAlignment="1">
      <alignment horizontal="left" vertical="center" wrapText="1"/>
    </xf>
    <xf numFmtId="0" fontId="46" fillId="13" borderId="2" xfId="0" applyFont="1" applyFill="1" applyBorder="1"/>
    <xf numFmtId="0" fontId="46" fillId="33" borderId="2" xfId="0" applyFont="1" applyFill="1" applyBorder="1"/>
    <xf numFmtId="0" fontId="46" fillId="33" borderId="2" xfId="0" applyFont="1" applyFill="1" applyBorder="1" applyAlignment="1">
      <alignment horizontal="right" vertical="center"/>
    </xf>
    <xf numFmtId="9" fontId="8" fillId="10" borderId="14" xfId="2" applyFont="1" applyFill="1" applyBorder="1" applyAlignment="1" applyProtection="1">
      <alignment horizontal="center" vertical="center"/>
      <protection locked="0"/>
    </xf>
    <xf numFmtId="164" fontId="44" fillId="13" borderId="2" xfId="0" applyNumberFormat="1" applyFont="1" applyFill="1" applyBorder="1" applyAlignment="1">
      <alignment horizontal="right" vertical="center" wrapText="1"/>
    </xf>
    <xf numFmtId="0" fontId="46" fillId="33" borderId="2" xfId="0" applyFont="1" applyFill="1" applyBorder="1" applyAlignment="1">
      <alignment horizontal="center" vertical="center"/>
    </xf>
    <xf numFmtId="0" fontId="30" fillId="0" borderId="2" xfId="0" applyFont="1" applyBorder="1" applyAlignment="1">
      <alignment horizontal="left" vertical="center" wrapText="1"/>
    </xf>
    <xf numFmtId="2" fontId="40" fillId="0" borderId="2" xfId="0" applyNumberFormat="1" applyFont="1" applyBorder="1" applyAlignment="1">
      <alignment horizontal="right" vertical="center" wrapText="1"/>
    </xf>
    <xf numFmtId="0" fontId="44" fillId="33" borderId="6" xfId="0" applyFont="1" applyFill="1" applyBorder="1" applyAlignment="1">
      <alignment horizontal="left" vertical="center" wrapText="1"/>
    </xf>
    <xf numFmtId="0" fontId="45" fillId="13" borderId="6" xfId="0" applyFont="1" applyFill="1" applyBorder="1" applyAlignment="1">
      <alignment horizontal="center" vertical="center" wrapText="1"/>
    </xf>
    <xf numFmtId="0" fontId="45" fillId="13" borderId="6" xfId="0" applyFont="1" applyFill="1" applyBorder="1" applyAlignment="1">
      <alignment horizontal="left" vertical="center" wrapText="1"/>
    </xf>
    <xf numFmtId="0" fontId="46" fillId="13" borderId="6" xfId="0" applyFont="1" applyFill="1" applyBorder="1"/>
    <xf numFmtId="0" fontId="46" fillId="33" borderId="6" xfId="0" applyFont="1" applyFill="1" applyBorder="1"/>
    <xf numFmtId="10" fontId="44" fillId="13" borderId="6" xfId="0" applyNumberFormat="1" applyFont="1" applyFill="1" applyBorder="1" applyAlignment="1">
      <alignment horizontal="right" vertical="center" wrapText="1"/>
    </xf>
    <xf numFmtId="0" fontId="44" fillId="33" borderId="1" xfId="0" applyFont="1" applyFill="1" applyBorder="1" applyAlignment="1">
      <alignment horizontal="left" vertical="center" wrapText="1"/>
    </xf>
    <xf numFmtId="0" fontId="45" fillId="33" borderId="1" xfId="0" applyFont="1" applyFill="1" applyBorder="1" applyAlignment="1">
      <alignment horizontal="left" vertical="center" wrapText="1"/>
    </xf>
    <xf numFmtId="0" fontId="46" fillId="33" borderId="1" xfId="0" applyFont="1" applyFill="1" applyBorder="1"/>
    <xf numFmtId="0" fontId="44" fillId="33" borderId="1" xfId="0" applyFont="1" applyFill="1" applyBorder="1" applyAlignment="1">
      <alignment horizontal="center" vertical="center" wrapText="1"/>
    </xf>
    <xf numFmtId="3" fontId="14" fillId="35" borderId="3" xfId="0" applyNumberFormat="1" applyFont="1" applyFill="1" applyAlignment="1">
      <alignment vertical="center" wrapText="1"/>
    </xf>
    <xf numFmtId="0" fontId="20" fillId="15" borderId="34" xfId="0" applyFont="1" applyFill="1" applyBorder="1" applyAlignment="1">
      <alignment horizontal="left" vertical="center" wrapText="1"/>
    </xf>
    <xf numFmtId="3" fontId="12" fillId="15" borderId="34" xfId="0" applyNumberFormat="1" applyFont="1" applyFill="1" applyBorder="1" applyAlignment="1">
      <alignment horizontal="right" vertical="center" wrapText="1"/>
    </xf>
    <xf numFmtId="3" fontId="12" fillId="0" borderId="7" xfId="0" applyNumberFormat="1" applyFont="1" applyBorder="1" applyAlignment="1">
      <alignment horizontal="right" vertical="center" wrapText="1"/>
    </xf>
    <xf numFmtId="169" fontId="40" fillId="0" borderId="7" xfId="0" applyNumberFormat="1" applyFont="1" applyBorder="1" applyAlignment="1">
      <alignment horizontal="right" vertical="center" wrapText="1"/>
    </xf>
    <xf numFmtId="0" fontId="35" fillId="10" borderId="14" xfId="0" applyFont="1" applyFill="1" applyBorder="1" applyAlignment="1" applyProtection="1">
      <alignment horizontal="center" vertical="center"/>
      <protection locked="0"/>
    </xf>
    <xf numFmtId="170" fontId="40" fillId="0" borderId="7" xfId="0" applyNumberFormat="1" applyFont="1" applyBorder="1" applyAlignment="1">
      <alignment horizontal="right" vertical="center" wrapText="1"/>
    </xf>
    <xf numFmtId="0" fontId="0" fillId="0" borderId="2" xfId="0" applyBorder="1"/>
    <xf numFmtId="0" fontId="47" fillId="13" borderId="2" xfId="0" applyFont="1" applyFill="1" applyBorder="1" applyAlignment="1">
      <alignment horizontal="center" vertical="center" wrapText="1"/>
    </xf>
    <xf numFmtId="170" fontId="45" fillId="13" borderId="2" xfId="0" applyNumberFormat="1" applyFont="1" applyFill="1" applyBorder="1" applyAlignment="1">
      <alignment horizontal="right" vertical="center" wrapText="1"/>
    </xf>
    <xf numFmtId="0" fontId="49" fillId="35" borderId="3" xfId="0" applyFont="1" applyFill="1" applyAlignment="1">
      <alignment horizontal="left" vertical="center" wrapText="1"/>
    </xf>
    <xf numFmtId="3" fontId="28" fillId="35" borderId="3" xfId="0" applyNumberFormat="1" applyFont="1" applyFill="1" applyAlignment="1">
      <alignment horizontal="right" vertical="center" wrapText="1"/>
    </xf>
    <xf numFmtId="0" fontId="39" fillId="35" borderId="3" xfId="0" applyFont="1" applyFill="1" applyAlignment="1">
      <alignment horizontal="left" vertical="center" wrapText="1"/>
    </xf>
    <xf numFmtId="0" fontId="11" fillId="7" borderId="2" xfId="0" applyFont="1" applyFill="1" applyBorder="1" applyAlignment="1">
      <alignment vertical="center"/>
    </xf>
    <xf numFmtId="3" fontId="12" fillId="7" borderId="2" xfId="0" applyNumberFormat="1" applyFont="1" applyFill="1" applyBorder="1" applyAlignment="1">
      <alignment vertical="center"/>
    </xf>
    <xf numFmtId="0" fontId="28" fillId="0" borderId="7" xfId="0" applyFont="1" applyBorder="1" applyAlignment="1">
      <alignment horizontal="left" vertical="center" wrapText="1"/>
    </xf>
    <xf numFmtId="0" fontId="16" fillId="0" borderId="2" xfId="0" applyFont="1" applyBorder="1" applyAlignment="1">
      <alignment horizontal="center" vertical="center" wrapText="1"/>
    </xf>
    <xf numFmtId="9" fontId="42" fillId="29" borderId="7" xfId="2" applyFont="1" applyFill="1" applyBorder="1" applyAlignment="1" applyProtection="1">
      <alignment horizontal="right" vertical="center" wrapText="1"/>
      <protection locked="0"/>
    </xf>
    <xf numFmtId="3" fontId="14" fillId="0" borderId="5" xfId="0" applyNumberFormat="1" applyFont="1" applyBorder="1" applyAlignment="1">
      <alignment horizontal="right" vertical="center" wrapText="1"/>
    </xf>
    <xf numFmtId="0" fontId="44" fillId="13" borderId="8" xfId="0" applyFont="1" applyFill="1" applyBorder="1" applyAlignment="1">
      <alignment horizontal="left" vertical="center" wrapText="1"/>
    </xf>
    <xf numFmtId="0" fontId="45" fillId="13" borderId="1" xfId="0" applyFont="1" applyFill="1" applyBorder="1" applyAlignment="1">
      <alignment vertical="center" wrapText="1"/>
    </xf>
    <xf numFmtId="0" fontId="45" fillId="13" borderId="17" xfId="0" applyFont="1" applyFill="1" applyBorder="1" applyAlignment="1">
      <alignment vertical="center" wrapText="1"/>
    </xf>
    <xf numFmtId="0" fontId="45" fillId="13" borderId="18" xfId="0" applyFont="1" applyFill="1" applyBorder="1" applyAlignment="1">
      <alignment vertical="center" wrapText="1"/>
    </xf>
    <xf numFmtId="164" fontId="44" fillId="13" borderId="13" xfId="0" applyNumberFormat="1" applyFont="1" applyFill="1" applyBorder="1" applyAlignment="1">
      <alignment horizontal="right"/>
    </xf>
    <xf numFmtId="0" fontId="44" fillId="8" borderId="1" xfId="0" applyFont="1" applyFill="1" applyBorder="1" applyAlignment="1">
      <alignment vertical="center"/>
    </xf>
    <xf numFmtId="0" fontId="44" fillId="8" borderId="22" xfId="0" applyFont="1" applyFill="1" applyBorder="1" applyAlignment="1">
      <alignment vertical="center"/>
    </xf>
    <xf numFmtId="0" fontId="45" fillId="8" borderId="21" xfId="0" applyFont="1" applyFill="1" applyBorder="1" applyAlignment="1">
      <alignment horizontal="right" vertical="center"/>
    </xf>
    <xf numFmtId="164" fontId="44" fillId="13" borderId="1" xfId="0" applyNumberFormat="1" applyFont="1" applyFill="1" applyBorder="1" applyAlignment="1">
      <alignment horizontal="right"/>
    </xf>
    <xf numFmtId="171" fontId="44" fillId="8" borderId="7" xfId="0" applyNumberFormat="1" applyFont="1" applyFill="1" applyBorder="1" applyAlignment="1">
      <alignment horizontal="center" vertical="center"/>
    </xf>
    <xf numFmtId="0" fontId="4" fillId="0" borderId="2" xfId="0" applyFont="1" applyBorder="1" applyAlignment="1">
      <alignment horizontal="center" vertical="center"/>
    </xf>
    <xf numFmtId="3" fontId="42" fillId="29" borderId="7" xfId="0" applyNumberFormat="1" applyFont="1" applyFill="1" applyBorder="1" applyAlignment="1" applyProtection="1">
      <alignment horizontal="right" vertical="center" wrapText="1"/>
      <protection locked="0"/>
    </xf>
    <xf numFmtId="0" fontId="46" fillId="33" borderId="8" xfId="0" applyFont="1" applyFill="1" applyBorder="1" applyAlignment="1">
      <alignment horizontal="right" vertical="center"/>
    </xf>
    <xf numFmtId="9" fontId="8" fillId="10" borderId="34" xfId="2" applyFont="1" applyFill="1" applyBorder="1" applyAlignment="1" applyProtection="1">
      <alignment horizontal="center" vertical="center"/>
      <protection locked="0"/>
    </xf>
    <xf numFmtId="0" fontId="3" fillId="8" borderId="8" xfId="0" applyFont="1" applyFill="1" applyBorder="1" applyAlignment="1">
      <alignment vertical="center"/>
    </xf>
    <xf numFmtId="0" fontId="3" fillId="8" borderId="1" xfId="0" applyFont="1" applyFill="1" applyBorder="1" applyAlignment="1">
      <alignment vertical="center"/>
    </xf>
    <xf numFmtId="170" fontId="3" fillId="8" borderId="14" xfId="0" applyNumberFormat="1" applyFont="1" applyFill="1" applyBorder="1" applyAlignment="1">
      <alignment vertical="center"/>
    </xf>
    <xf numFmtId="172" fontId="3" fillId="8" borderId="5" xfId="0" applyNumberFormat="1" applyFont="1" applyFill="1" applyBorder="1" applyAlignment="1">
      <alignment vertical="center"/>
    </xf>
    <xf numFmtId="4" fontId="3" fillId="8" borderId="5" xfId="0" applyNumberFormat="1" applyFont="1" applyFill="1" applyBorder="1" applyAlignment="1">
      <alignment vertical="center"/>
    </xf>
    <xf numFmtId="0" fontId="44" fillId="8" borderId="1" xfId="0" applyFont="1" applyFill="1" applyBorder="1" applyAlignment="1">
      <alignment horizontal="right" vertical="center"/>
    </xf>
    <xf numFmtId="164" fontId="3" fillId="8" borderId="5" xfId="0" applyNumberFormat="1" applyFont="1" applyFill="1" applyBorder="1" applyAlignment="1">
      <alignment horizontal="center" vertical="center"/>
    </xf>
    <xf numFmtId="0" fontId="33" fillId="0" borderId="2" xfId="0" applyFont="1" applyBorder="1" applyAlignment="1">
      <alignment horizontal="right"/>
    </xf>
    <xf numFmtId="0" fontId="34" fillId="0" borderId="2" xfId="0" applyFont="1" applyBorder="1" applyAlignment="1">
      <alignment horizontal="center"/>
    </xf>
    <xf numFmtId="0" fontId="18" fillId="11" borderId="2" xfId="0" applyFont="1" applyFill="1" applyBorder="1" applyAlignment="1">
      <alignment horizontal="center" vertical="center" wrapText="1"/>
    </xf>
    <xf numFmtId="0" fontId="18" fillId="16" borderId="2" xfId="0" applyFont="1" applyFill="1" applyBorder="1" applyAlignment="1">
      <alignment horizontal="center" vertical="center" wrapText="1"/>
    </xf>
    <xf numFmtId="0" fontId="18" fillId="17" borderId="2" xfId="0" applyFont="1" applyFill="1" applyBorder="1" applyAlignment="1">
      <alignment horizontal="center" vertical="center" wrapText="1"/>
    </xf>
    <xf numFmtId="0" fontId="18" fillId="18" borderId="2" xfId="0" applyFont="1" applyFill="1" applyBorder="1" applyAlignment="1">
      <alignment horizontal="center" vertical="center" wrapText="1"/>
    </xf>
    <xf numFmtId="0" fontId="18" fillId="19" borderId="2" xfId="0" applyFont="1" applyFill="1" applyBorder="1" applyAlignment="1">
      <alignment horizontal="center" vertical="center" wrapText="1"/>
    </xf>
    <xf numFmtId="0" fontId="18" fillId="20" borderId="2" xfId="0" applyFont="1" applyFill="1" applyBorder="1" applyAlignment="1">
      <alignment horizontal="center" vertical="center" wrapText="1"/>
    </xf>
    <xf numFmtId="0" fontId="50" fillId="13" borderId="2" xfId="0" applyFont="1" applyFill="1" applyBorder="1" applyAlignment="1">
      <alignment horizontal="left" vertical="center" wrapText="1"/>
    </xf>
    <xf numFmtId="164" fontId="15" fillId="13" borderId="2" xfId="0" applyNumberFormat="1" applyFont="1" applyFill="1" applyBorder="1" applyAlignment="1">
      <alignment horizontal="right" vertical="center" wrapText="1"/>
    </xf>
    <xf numFmtId="2" fontId="15" fillId="13" borderId="2" xfId="0" applyNumberFormat="1" applyFont="1" applyFill="1" applyBorder="1" applyAlignment="1">
      <alignment horizontal="right" vertical="center" wrapText="1"/>
    </xf>
    <xf numFmtId="0" fontId="20" fillId="13" borderId="2" xfId="0" applyFont="1" applyFill="1" applyBorder="1" applyAlignment="1">
      <alignment horizontal="left" vertical="center" wrapText="1"/>
    </xf>
    <xf numFmtId="0" fontId="20" fillId="21" borderId="2" xfId="0" applyFont="1" applyFill="1" applyBorder="1" applyAlignment="1">
      <alignment horizontal="left" vertical="center" wrapText="1"/>
    </xf>
    <xf numFmtId="0" fontId="10" fillId="22" borderId="2" xfId="0" applyFont="1" applyFill="1" applyBorder="1" applyAlignment="1">
      <alignment horizontal="left" vertical="center" wrapText="1"/>
    </xf>
    <xf numFmtId="0" fontId="10" fillId="23" borderId="2" xfId="0" applyFont="1" applyFill="1" applyBorder="1" applyAlignment="1">
      <alignment horizontal="left" vertical="center" wrapText="1"/>
    </xf>
    <xf numFmtId="0" fontId="10" fillId="24" borderId="2" xfId="0" applyFont="1" applyFill="1" applyBorder="1" applyAlignment="1">
      <alignment horizontal="left" vertical="center" wrapText="1"/>
    </xf>
    <xf numFmtId="0" fontId="10" fillId="25" borderId="2" xfId="0" applyFont="1" applyFill="1" applyBorder="1" applyAlignment="1">
      <alignment horizontal="left" vertical="center" wrapText="1"/>
    </xf>
    <xf numFmtId="0" fontId="19" fillId="26" borderId="2" xfId="0" applyFont="1" applyFill="1" applyBorder="1" applyAlignment="1">
      <alignment horizontal="left" vertical="center" wrapText="1"/>
    </xf>
    <xf numFmtId="0" fontId="14" fillId="22" borderId="2" xfId="0" applyFont="1" applyFill="1" applyBorder="1" applyAlignment="1">
      <alignment horizontal="left" vertical="center" wrapText="1"/>
    </xf>
    <xf numFmtId="165" fontId="14" fillId="23" borderId="2" xfId="0" applyNumberFormat="1" applyFont="1" applyFill="1" applyBorder="1" applyAlignment="1">
      <alignment horizontal="right" vertical="center" wrapText="1"/>
    </xf>
    <xf numFmtId="164" fontId="14" fillId="24" borderId="2" xfId="0" applyNumberFormat="1" applyFont="1" applyFill="1" applyBorder="1" applyAlignment="1">
      <alignment horizontal="right" vertical="center" wrapText="1"/>
    </xf>
    <xf numFmtId="164" fontId="14" fillId="25" borderId="2" xfId="0" applyNumberFormat="1" applyFont="1" applyFill="1" applyBorder="1" applyAlignment="1">
      <alignment horizontal="right" vertical="center" wrapText="1"/>
    </xf>
    <xf numFmtId="0" fontId="20" fillId="12" borderId="2" xfId="0" applyFont="1" applyFill="1" applyBorder="1" applyAlignment="1">
      <alignment horizontal="left" vertical="center" wrapText="1"/>
    </xf>
    <xf numFmtId="0" fontId="28" fillId="23" borderId="2" xfId="0" applyFont="1" applyFill="1" applyBorder="1" applyAlignment="1">
      <alignment horizontal="left" vertical="center" wrapText="1"/>
    </xf>
    <xf numFmtId="0" fontId="28" fillId="24" borderId="2" xfId="0" applyFont="1" applyFill="1" applyBorder="1" applyAlignment="1">
      <alignment horizontal="left" vertical="center" wrapText="1"/>
    </xf>
    <xf numFmtId="0" fontId="28" fillId="25" borderId="2" xfId="0" applyFont="1" applyFill="1" applyBorder="1" applyAlignment="1">
      <alignment horizontal="left" vertical="center" wrapText="1"/>
    </xf>
    <xf numFmtId="0" fontId="22" fillId="35" borderId="3" xfId="0" applyFont="1" applyFill="1"/>
    <xf numFmtId="0" fontId="6" fillId="4" borderId="10" xfId="0" applyFont="1" applyFill="1" applyBorder="1" applyAlignment="1">
      <alignment horizontal="center" vertical="center" wrapText="1"/>
    </xf>
    <xf numFmtId="0" fontId="28" fillId="32" borderId="1" xfId="0" applyFont="1" applyFill="1" applyBorder="1" applyAlignment="1">
      <alignment horizontal="center" vertical="center" wrapText="1"/>
    </xf>
    <xf numFmtId="49" fontId="28" fillId="32" borderId="1" xfId="0" applyNumberFormat="1" applyFont="1" applyFill="1" applyBorder="1" applyAlignment="1">
      <alignment horizontal="center" vertical="center" wrapText="1"/>
    </xf>
    <xf numFmtId="167" fontId="10" fillId="0" borderId="1" xfId="0" applyNumberFormat="1" applyFont="1" applyBorder="1" applyAlignment="1">
      <alignment vertical="center"/>
    </xf>
    <xf numFmtId="0" fontId="31" fillId="0" borderId="1" xfId="0" applyFont="1" applyBorder="1" applyAlignment="1">
      <alignment horizontal="center" vertical="center"/>
    </xf>
    <xf numFmtId="0" fontId="4" fillId="0" borderId="1" xfId="0" applyFont="1" applyBorder="1" applyAlignment="1">
      <alignment vertical="center"/>
    </xf>
    <xf numFmtId="0" fontId="23" fillId="0" borderId="1" xfId="0" applyFont="1" applyBorder="1" applyAlignment="1">
      <alignment vertical="center" wrapText="1"/>
    </xf>
    <xf numFmtId="0" fontId="10" fillId="0" borderId="1" xfId="0" applyFont="1" applyBorder="1" applyAlignment="1">
      <alignment vertical="center"/>
    </xf>
    <xf numFmtId="0" fontId="6" fillId="4" borderId="2"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38" fillId="0" borderId="1" xfId="0" applyFont="1" applyBorder="1" applyAlignment="1">
      <alignment wrapText="1"/>
    </xf>
    <xf numFmtId="2" fontId="10" fillId="0" borderId="2" xfId="0" applyNumberFormat="1" applyFont="1" applyBorder="1" applyAlignment="1">
      <alignment vertical="center"/>
    </xf>
    <xf numFmtId="166" fontId="4" fillId="0" borderId="2" xfId="0" applyNumberFormat="1" applyFont="1" applyBorder="1" applyAlignment="1">
      <alignment horizontal="center" vertical="center"/>
    </xf>
    <xf numFmtId="167" fontId="4" fillId="0" borderId="2" xfId="0" applyNumberFormat="1" applyFont="1" applyBorder="1" applyAlignment="1">
      <alignment vertical="center"/>
    </xf>
    <xf numFmtId="167" fontId="4" fillId="0" borderId="2" xfId="0" applyNumberFormat="1" applyFont="1" applyBorder="1" applyAlignment="1">
      <alignment vertical="center" wrapText="1"/>
    </xf>
    <xf numFmtId="0" fontId="30" fillId="0" borderId="2" xfId="0" applyFont="1" applyBorder="1" applyAlignment="1">
      <alignment vertical="center" wrapText="1"/>
    </xf>
    <xf numFmtId="0" fontId="23" fillId="0" borderId="2" xfId="0" applyFont="1" applyBorder="1" applyAlignment="1">
      <alignment vertical="center" wrapText="1"/>
    </xf>
    <xf numFmtId="166" fontId="4" fillId="35" borderId="3" xfId="0" applyNumberFormat="1" applyFont="1" applyFill="1" applyAlignment="1">
      <alignment horizontal="center" vertical="center"/>
    </xf>
    <xf numFmtId="167" fontId="4" fillId="35" borderId="3" xfId="0" applyNumberFormat="1" applyFont="1" applyFill="1" applyAlignment="1">
      <alignment vertical="center"/>
    </xf>
    <xf numFmtId="167" fontId="4" fillId="35" borderId="3" xfId="0" applyNumberFormat="1" applyFont="1" applyFill="1" applyAlignment="1">
      <alignment vertical="center" wrapText="1"/>
    </xf>
    <xf numFmtId="0" fontId="23" fillId="35" borderId="3" xfId="0" applyFont="1" applyFill="1" applyAlignment="1">
      <alignment vertical="center" wrapText="1"/>
    </xf>
    <xf numFmtId="0" fontId="4" fillId="35" borderId="3" xfId="0" applyFont="1" applyFill="1" applyAlignment="1">
      <alignment vertical="center" wrapText="1"/>
    </xf>
    <xf numFmtId="2" fontId="10" fillId="35" borderId="3" xfId="0" applyNumberFormat="1" applyFont="1" applyFill="1" applyAlignment="1">
      <alignment vertical="center"/>
    </xf>
    <xf numFmtId="166" fontId="10" fillId="0" borderId="2" xfId="0" applyNumberFormat="1" applyFont="1" applyBorder="1" applyAlignment="1">
      <alignment vertical="center"/>
    </xf>
    <xf numFmtId="0" fontId="4" fillId="0" borderId="2" xfId="0" applyFont="1" applyBorder="1" applyAlignment="1">
      <alignment vertical="center"/>
    </xf>
    <xf numFmtId="0" fontId="27" fillId="30" borderId="2" xfId="0" applyFont="1" applyFill="1" applyBorder="1" applyAlignment="1">
      <alignment horizontal="center" vertical="center" wrapText="1"/>
    </xf>
    <xf numFmtId="166" fontId="27" fillId="30" borderId="2" xfId="0" applyNumberFormat="1" applyFont="1" applyFill="1" applyBorder="1" applyAlignment="1">
      <alignment horizontal="center" vertical="center"/>
    </xf>
    <xf numFmtId="0" fontId="27" fillId="30" borderId="2" xfId="0" applyFont="1" applyFill="1" applyBorder="1" applyAlignment="1">
      <alignment horizontal="center" vertical="center"/>
    </xf>
    <xf numFmtId="167" fontId="28" fillId="0" borderId="1" xfId="0" applyNumberFormat="1" applyFont="1" applyBorder="1" applyAlignment="1">
      <alignment wrapText="1"/>
    </xf>
    <xf numFmtId="0" fontId="32" fillId="0" borderId="1" xfId="0" applyFont="1" applyBorder="1" applyAlignment="1">
      <alignment wrapText="1"/>
    </xf>
    <xf numFmtId="49" fontId="32" fillId="0" borderId="1" xfId="0" applyNumberFormat="1" applyFont="1" applyBorder="1" applyAlignment="1">
      <alignment wrapText="1"/>
    </xf>
    <xf numFmtId="0" fontId="31" fillId="0" borderId="2" xfId="0" applyFont="1" applyBorder="1" applyAlignment="1">
      <alignment vertical="center" wrapText="1"/>
    </xf>
    <xf numFmtId="167" fontId="28" fillId="0" borderId="2" xfId="0" applyNumberFormat="1" applyFont="1" applyBorder="1" applyAlignment="1">
      <alignment vertical="center" wrapText="1"/>
    </xf>
    <xf numFmtId="0" fontId="31" fillId="0" borderId="2" xfId="0" applyFont="1" applyBorder="1" applyAlignment="1">
      <alignment horizontal="center" vertical="center" wrapText="1"/>
    </xf>
    <xf numFmtId="49" fontId="31" fillId="0" borderId="2" xfId="0" applyNumberFormat="1" applyFont="1" applyBorder="1" applyAlignment="1">
      <alignment vertical="center" wrapText="1"/>
    </xf>
    <xf numFmtId="0" fontId="28" fillId="0" borderId="2" xfId="0" applyFont="1" applyBorder="1" applyAlignment="1">
      <alignment vertical="center" wrapText="1"/>
    </xf>
    <xf numFmtId="0" fontId="32" fillId="0" borderId="6" xfId="0" applyFont="1" applyBorder="1" applyAlignment="1">
      <alignment wrapText="1"/>
    </xf>
    <xf numFmtId="167" fontId="28" fillId="0" borderId="6" xfId="0" applyNumberFormat="1" applyFont="1" applyBorder="1" applyAlignment="1">
      <alignment wrapText="1"/>
    </xf>
    <xf numFmtId="49" fontId="32" fillId="0" borderId="6" xfId="0" applyNumberFormat="1" applyFont="1" applyBorder="1" applyAlignment="1">
      <alignment wrapText="1"/>
    </xf>
    <xf numFmtId="0" fontId="28" fillId="0" borderId="6" xfId="0" applyFont="1" applyBorder="1" applyAlignment="1">
      <alignment wrapText="1"/>
    </xf>
    <xf numFmtId="164" fontId="10" fillId="0" borderId="2" xfId="0" applyNumberFormat="1" applyFont="1" applyBorder="1" applyAlignment="1">
      <alignment vertical="center"/>
    </xf>
    <xf numFmtId="0" fontId="28" fillId="0" borderId="2" xfId="0" applyFont="1" applyBorder="1" applyAlignment="1">
      <alignment horizontal="right" vertical="center"/>
    </xf>
    <xf numFmtId="0" fontId="6" fillId="14" borderId="34" xfId="0" applyFont="1" applyFill="1" applyBorder="1" applyAlignment="1">
      <alignment horizontal="center" vertical="center" wrapText="1"/>
    </xf>
    <xf numFmtId="0" fontId="53" fillId="37" borderId="34" xfId="0" applyFont="1" applyFill="1" applyBorder="1" applyAlignment="1">
      <alignment horizontal="center" vertical="center" wrapText="1"/>
    </xf>
    <xf numFmtId="49" fontId="32" fillId="0" borderId="28" xfId="0" applyNumberFormat="1" applyFont="1" applyBorder="1" applyAlignment="1">
      <alignment wrapText="1"/>
    </xf>
    <xf numFmtId="0" fontId="32" fillId="0" borderId="28" xfId="0" applyFont="1" applyBorder="1" applyAlignment="1">
      <alignment wrapText="1"/>
    </xf>
    <xf numFmtId="0" fontId="10" fillId="0" borderId="1" xfId="0" applyFont="1" applyBorder="1"/>
    <xf numFmtId="1" fontId="10" fillId="0" borderId="1" xfId="0" applyNumberFormat="1" applyFont="1" applyBorder="1"/>
    <xf numFmtId="1" fontId="32" fillId="0" borderId="28" xfId="0" applyNumberFormat="1" applyFont="1" applyBorder="1" applyAlignment="1">
      <alignment wrapText="1"/>
    </xf>
    <xf numFmtId="0" fontId="28" fillId="0" borderId="1" xfId="0" applyFont="1" applyBorder="1"/>
    <xf numFmtId="0" fontId="0" fillId="0" borderId="1" xfId="0" applyBorder="1"/>
    <xf numFmtId="0" fontId="10" fillId="0" borderId="2" xfId="0" applyFont="1" applyBorder="1" applyAlignment="1">
      <alignment vertical="center"/>
    </xf>
    <xf numFmtId="0" fontId="10" fillId="0" borderId="2" xfId="0" applyFont="1" applyBorder="1"/>
    <xf numFmtId="0" fontId="29" fillId="34" borderId="0" xfId="0" applyFont="1" applyFill="1" applyBorder="1"/>
    <xf numFmtId="0" fontId="0" fillId="34" borderId="0" xfId="0" applyFill="1" applyBorder="1"/>
    <xf numFmtId="0" fontId="27" fillId="30" borderId="1" xfId="0" applyFont="1" applyFill="1" applyBorder="1" applyAlignment="1">
      <alignment horizontal="center" vertical="center" wrapText="1"/>
    </xf>
    <xf numFmtId="0" fontId="28" fillId="32" borderId="1" xfId="0" applyFont="1" applyFill="1" applyBorder="1" applyAlignment="1">
      <alignment horizontal="left" vertical="top" wrapText="1"/>
    </xf>
    <xf numFmtId="49" fontId="28" fillId="32" borderId="1" xfId="0" applyNumberFormat="1" applyFont="1" applyFill="1" applyBorder="1" applyAlignment="1">
      <alignment horizontal="left" vertical="top" wrapText="1"/>
    </xf>
    <xf numFmtId="0" fontId="30" fillId="32" borderId="1" xfId="0" applyFont="1" applyFill="1" applyBorder="1" applyAlignment="1">
      <alignment horizontal="left" vertical="top" wrapText="1"/>
    </xf>
    <xf numFmtId="0" fontId="5" fillId="3" borderId="2" xfId="0" applyFont="1" applyFill="1" applyBorder="1" applyAlignment="1">
      <alignment horizontal="left" vertical="center"/>
    </xf>
    <xf numFmtId="0" fontId="0" fillId="0" borderId="4" xfId="0" applyBorder="1"/>
    <xf numFmtId="0" fontId="0" fillId="0" borderId="5" xfId="0" applyBorder="1"/>
    <xf numFmtId="0" fontId="7" fillId="5" borderId="16" xfId="0" applyFont="1" applyFill="1" applyBorder="1" applyAlignment="1">
      <alignment vertical="center"/>
    </xf>
    <xf numFmtId="0" fontId="0" fillId="0" borderId="17" xfId="0" applyBorder="1"/>
    <xf numFmtId="0" fontId="0" fillId="0" borderId="29" xfId="0" applyBorder="1"/>
    <xf numFmtId="0" fontId="29" fillId="5" borderId="16" xfId="0" applyFont="1" applyFill="1" applyBorder="1" applyAlignment="1">
      <alignment vertical="center"/>
    </xf>
    <xf numFmtId="0" fontId="48" fillId="11" borderId="2" xfId="0" applyFont="1" applyFill="1" applyBorder="1" applyAlignment="1">
      <alignment horizontal="center" vertical="center" wrapText="1"/>
    </xf>
    <xf numFmtId="0" fontId="10" fillId="0" borderId="32" xfId="0" applyFont="1" applyBorder="1" applyAlignment="1">
      <alignment horizontal="center" vertical="center" wrapText="1"/>
    </xf>
    <xf numFmtId="0" fontId="0" fillId="0" borderId="10" xfId="0" applyBorder="1"/>
    <xf numFmtId="0" fontId="0" fillId="0" borderId="7" xfId="0" applyBorder="1"/>
    <xf numFmtId="0" fontId="10" fillId="12" borderId="2" xfId="0" applyFont="1" applyFill="1" applyBorder="1" applyAlignment="1">
      <alignment horizontal="left" vertical="center" wrapText="1"/>
    </xf>
    <xf numFmtId="0" fontId="26" fillId="28" borderId="1" xfId="0" applyFont="1" applyFill="1" applyBorder="1" applyAlignment="1">
      <alignment horizontal="center" vertical="center" wrapText="1"/>
    </xf>
    <xf numFmtId="0" fontId="0" fillId="0" borderId="28" xfId="0" applyBorder="1"/>
    <xf numFmtId="0" fontId="26" fillId="11"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10" fillId="12" borderId="34" xfId="0" applyFont="1" applyFill="1" applyBorder="1" applyAlignment="1">
      <alignment horizontal="left" vertical="center" wrapText="1"/>
    </xf>
    <xf numFmtId="0" fontId="0" fillId="0" borderId="33" xfId="0" applyBorder="1"/>
    <xf numFmtId="0" fontId="0" fillId="0" borderId="35" xfId="0" applyBorder="1"/>
    <xf numFmtId="0" fontId="28" fillId="12" borderId="2" xfId="0" applyFont="1" applyFill="1" applyBorder="1" applyAlignment="1">
      <alignment horizontal="left" vertical="center" wrapText="1"/>
    </xf>
    <xf numFmtId="0" fontId="30" fillId="15" borderId="1" xfId="0" applyFont="1" applyFill="1" applyBorder="1" applyAlignment="1">
      <alignment horizontal="left" vertical="center" wrapText="1"/>
    </xf>
    <xf numFmtId="0" fontId="0" fillId="0" borderId="31" xfId="0" applyBorder="1"/>
    <xf numFmtId="0" fontId="13" fillId="9" borderId="1" xfId="0" applyFont="1" applyFill="1" applyBorder="1" applyAlignment="1">
      <alignment horizontal="left" vertical="center" wrapText="1"/>
    </xf>
    <xf numFmtId="0" fontId="25" fillId="27" borderId="3" xfId="0" applyFont="1" applyFill="1" applyAlignment="1">
      <alignment horizontal="left" vertical="top" wrapText="1"/>
    </xf>
    <xf numFmtId="0" fontId="0" fillId="35" borderId="0" xfId="0" applyFill="1" applyBorder="1"/>
    <xf numFmtId="0" fontId="0" fillId="35" borderId="3" xfId="0" applyFill="1"/>
    <xf numFmtId="0" fontId="24" fillId="27" borderId="3" xfId="0" applyFont="1" applyFill="1" applyAlignment="1">
      <alignment horizontal="left" vertical="top"/>
    </xf>
    <xf numFmtId="0" fontId="28" fillId="0" borderId="7"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6" xfId="0" applyFont="1" applyBorder="1" applyAlignment="1">
      <alignment horizontal="center" vertical="center" wrapText="1"/>
    </xf>
    <xf numFmtId="0" fontId="21" fillId="11" borderId="37" xfId="0" applyFont="1" applyFill="1" applyBorder="1" applyAlignment="1">
      <alignment horizontal="center" vertical="center" wrapText="1"/>
    </xf>
    <xf numFmtId="0" fontId="21" fillId="11" borderId="27" xfId="0" applyFont="1" applyFill="1" applyBorder="1" applyAlignment="1">
      <alignment horizontal="center" vertical="center" wrapText="1"/>
    </xf>
    <xf numFmtId="0" fontId="28" fillId="12" borderId="34" xfId="0" applyFont="1" applyFill="1" applyBorder="1" applyAlignment="1">
      <alignment horizontal="left" vertical="center" wrapText="1"/>
    </xf>
    <xf numFmtId="0" fontId="0" fillId="0" borderId="34" xfId="0" applyBorder="1"/>
    <xf numFmtId="0" fontId="10" fillId="12" borderId="6" xfId="0" applyFont="1" applyFill="1" applyBorder="1" applyAlignment="1">
      <alignment horizontal="left" vertical="center" wrapText="1"/>
    </xf>
    <xf numFmtId="0" fontId="0" fillId="0" borderId="11" xfId="0" applyBorder="1"/>
    <xf numFmtId="0" fontId="0" fillId="0" borderId="13" xfId="0" applyBorder="1"/>
    <xf numFmtId="0" fontId="10" fillId="12" borderId="1" xfId="0" applyFont="1" applyFill="1" applyBorder="1" applyAlignment="1">
      <alignment horizontal="left" vertical="center" wrapText="1"/>
    </xf>
    <xf numFmtId="0" fontId="19" fillId="0" borderId="24" xfId="0" applyFont="1" applyBorder="1" applyAlignment="1">
      <alignment horizontal="center" vertical="center" wrapText="1"/>
    </xf>
    <xf numFmtId="0" fontId="0" fillId="0" borderId="25" xfId="0" applyBorder="1"/>
    <xf numFmtId="0" fontId="19" fillId="0" borderId="21" xfId="0" applyFont="1" applyBorder="1" applyAlignment="1">
      <alignment horizontal="center" vertical="center" wrapText="1"/>
    </xf>
    <xf numFmtId="0" fontId="0" fillId="0" borderId="15" xfId="0" applyBorder="1"/>
    <xf numFmtId="0" fontId="7" fillId="9" borderId="1" xfId="0" applyFont="1" applyFill="1" applyBorder="1" applyAlignment="1">
      <alignment horizontal="left" vertical="center" wrapText="1"/>
    </xf>
    <xf numFmtId="0" fontId="28" fillId="12" borderId="7" xfId="0" applyFont="1" applyFill="1" applyBorder="1" applyAlignment="1">
      <alignment horizontal="left" vertical="center" wrapText="1"/>
    </xf>
    <xf numFmtId="0" fontId="0" fillId="0" borderId="9" xfId="0" applyBorder="1"/>
    <xf numFmtId="0" fontId="0" fillId="0" borderId="14" xfId="0" applyBorder="1"/>
    <xf numFmtId="0" fontId="28" fillId="12" borderId="1" xfId="0" applyFont="1" applyFill="1" applyBorder="1" applyAlignment="1">
      <alignment horizontal="left" vertical="center" wrapText="1"/>
    </xf>
    <xf numFmtId="0" fontId="30" fillId="15" borderId="34" xfId="0" applyFont="1" applyFill="1" applyBorder="1" applyAlignment="1">
      <alignment horizontal="left" vertical="center" wrapText="1"/>
    </xf>
    <xf numFmtId="0" fontId="48" fillId="11" borderId="25" xfId="0" applyFont="1" applyFill="1" applyBorder="1" applyAlignment="1">
      <alignment horizontal="center" vertical="center" wrapText="1"/>
    </xf>
    <xf numFmtId="0" fontId="31"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28" fillId="0" borderId="8" xfId="0" applyFont="1" applyBorder="1" applyAlignment="1">
      <alignment horizontal="center" vertical="center" wrapText="1"/>
    </xf>
    <xf numFmtId="0" fontId="28" fillId="0" borderId="32" xfId="0" applyFont="1" applyBorder="1" applyAlignment="1">
      <alignment horizontal="center" vertical="center" wrapText="1"/>
    </xf>
    <xf numFmtId="0" fontId="29" fillId="9" borderId="26" xfId="0" applyFont="1" applyFill="1" applyBorder="1" applyAlignment="1">
      <alignment horizontal="left" vertical="center" wrapText="1"/>
    </xf>
    <xf numFmtId="0" fontId="0" fillId="0" borderId="27" xfId="0" applyBorder="1"/>
    <xf numFmtId="0" fontId="31" fillId="0" borderId="2" xfId="0" applyFont="1" applyBorder="1" applyAlignment="1">
      <alignment horizontal="center" vertical="center"/>
    </xf>
    <xf numFmtId="0" fontId="28" fillId="0" borderId="1" xfId="0" applyFont="1" applyBorder="1" applyAlignment="1">
      <alignment horizontal="center" vertical="center" wrapText="1"/>
    </xf>
    <xf numFmtId="0" fontId="0" fillId="0" borderId="30" xfId="0" applyBorder="1"/>
    <xf numFmtId="0" fontId="4" fillId="2" borderId="34" xfId="0" applyFont="1" applyFill="1" applyBorder="1" applyAlignment="1">
      <alignment horizontal="left" vertical="center" wrapText="1"/>
    </xf>
    <xf numFmtId="0" fontId="25" fillId="27" borderId="3" xfId="0" applyFont="1" applyFill="1" applyAlignment="1">
      <alignment horizontal="left" vertical="top"/>
    </xf>
    <xf numFmtId="0" fontId="29" fillId="9" borderId="1" xfId="0" applyFont="1" applyFill="1" applyBorder="1" applyAlignment="1">
      <alignment horizontal="left" vertical="center" wrapText="1"/>
    </xf>
    <xf numFmtId="0" fontId="5" fillId="11" borderId="7" xfId="0" applyFont="1" applyFill="1" applyBorder="1" applyAlignment="1">
      <alignment horizontal="left" vertical="center" wrapText="1"/>
    </xf>
    <xf numFmtId="0" fontId="21" fillId="11" borderId="2" xfId="0" applyFont="1" applyFill="1" applyBorder="1" applyAlignment="1">
      <alignment horizontal="center" vertical="center" wrapText="1"/>
    </xf>
    <xf numFmtId="0" fontId="37" fillId="3" borderId="2" xfId="0" applyFont="1" applyFill="1" applyBorder="1" applyAlignment="1">
      <alignment vertical="center"/>
    </xf>
    <xf numFmtId="0" fontId="4" fillId="0" borderId="32" xfId="0" applyFont="1" applyBorder="1" applyAlignment="1">
      <alignment horizontal="left" vertical="center"/>
    </xf>
    <xf numFmtId="0" fontId="0" fillId="0" borderId="22" xfId="0" applyBorder="1"/>
    <xf numFmtId="0" fontId="0" fillId="0" borderId="23" xfId="0" applyBorder="1"/>
    <xf numFmtId="0" fontId="7" fillId="5" borderId="1" xfId="0" applyFont="1" applyFill="1" applyBorder="1" applyAlignment="1">
      <alignment vertical="center"/>
    </xf>
    <xf numFmtId="0" fontId="6" fillId="4" borderId="36" xfId="0" applyFont="1" applyFill="1" applyBorder="1" applyAlignment="1">
      <alignment horizontal="left" vertical="center" wrapText="1"/>
    </xf>
    <xf numFmtId="0" fontId="0" fillId="0" borderId="19" xfId="0" applyBorder="1"/>
    <xf numFmtId="0" fontId="0" fillId="0" borderId="20" xfId="0" applyBorder="1"/>
    <xf numFmtId="0" fontId="7" fillId="5" borderId="6" xfId="0" applyFont="1" applyFill="1" applyBorder="1" applyAlignment="1">
      <alignment vertical="center"/>
    </xf>
    <xf numFmtId="0" fontId="39" fillId="0" borderId="1" xfId="0" applyFont="1" applyBorder="1" applyAlignment="1">
      <alignment horizontal="left" vertical="center" wrapText="1"/>
    </xf>
    <xf numFmtId="0" fontId="29" fillId="5" borderId="6" xfId="0" applyFont="1" applyFill="1" applyBorder="1" applyAlignment="1">
      <alignment vertical="center"/>
    </xf>
    <xf numFmtId="0" fontId="53" fillId="37" borderId="38" xfId="0" applyFont="1" applyFill="1" applyBorder="1" applyAlignment="1">
      <alignment horizontal="center" vertical="center" wrapText="1"/>
    </xf>
    <xf numFmtId="0" fontId="53" fillId="37" borderId="35" xfId="0" applyFont="1" applyFill="1" applyBorder="1" applyAlignment="1">
      <alignment horizontal="center" vertical="center" wrapText="1"/>
    </xf>
  </cellXfs>
  <cellStyles count="4">
    <cellStyle name="Comma" xfId="1" builtinId="3"/>
    <cellStyle name="Hyperlink" xfId="3" builtinId="8"/>
    <cellStyle name="Normal" xfId="0" builtinId="0"/>
    <cellStyle name="Per cent" xfId="2" builtinId="5"/>
  </cellStyles>
  <dxfs count="8">
    <dxf>
      <font>
        <b/>
        <color rgb="FF800000"/>
      </font>
      <fill>
        <patternFill>
          <bgColor rgb="FFFFCEC7"/>
        </patternFill>
      </fill>
    </dxf>
    <dxf>
      <font>
        <b/>
        <color rgb="FF005500"/>
      </font>
      <fill>
        <patternFill>
          <bgColor rgb="FFB4E0C6"/>
        </patternFill>
      </fill>
    </dxf>
    <dxf>
      <font>
        <b/>
        <color rgb="FF800000"/>
      </font>
      <fill>
        <patternFill>
          <bgColor rgb="FFFFCEC7"/>
        </patternFill>
      </fill>
    </dxf>
    <dxf>
      <font>
        <b/>
        <color rgb="FF005500"/>
      </font>
      <fill>
        <patternFill>
          <bgColor rgb="FFB4E0C6"/>
        </patternFill>
      </fill>
    </dxf>
    <dxf>
      <font>
        <b/>
        <color rgb="FF800000"/>
      </font>
      <fill>
        <patternFill>
          <bgColor rgb="FFFFCEC7"/>
        </patternFill>
      </fill>
    </dxf>
    <dxf>
      <font>
        <b/>
        <color rgb="FF005500"/>
      </font>
      <fill>
        <patternFill>
          <bgColor rgb="FFB4E0C6"/>
        </patternFill>
      </fill>
    </dxf>
    <dxf>
      <font>
        <b/>
        <color rgb="FF800000"/>
      </font>
      <fill>
        <patternFill>
          <bgColor rgb="FFFFCEC7"/>
        </patternFill>
      </fill>
    </dxf>
    <dxf>
      <font>
        <b/>
        <color rgb="FF005500"/>
      </font>
      <fill>
        <patternFill>
          <bgColor rgb="FFB4E0C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tx-hub.org/%20publication%20/GHG_intensity_calculators_PtX_produc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9"/>
  </sheetPr>
  <dimension ref="A1:A33"/>
  <sheetViews>
    <sheetView tabSelected="1" workbookViewId="0">
      <pane ySplit="1" topLeftCell="A2" activePane="bottomLeft" state="frozen"/>
      <selection pane="bottomLeft" activeCell="A2" sqref="A2"/>
    </sheetView>
  </sheetViews>
  <sheetFormatPr defaultRowHeight="14.4" x14ac:dyDescent="0.3"/>
  <cols>
    <col min="1" max="1" width="120.77734375" style="1" customWidth="1"/>
    <col min="2" max="5" width="8.88671875" style="1" customWidth="1"/>
    <col min="6" max="16384" width="8.88671875" style="1"/>
  </cols>
  <sheetData>
    <row r="1" spans="1:1" ht="21" customHeight="1" x14ac:dyDescent="0.3">
      <c r="A1" s="6" t="s">
        <v>0</v>
      </c>
    </row>
    <row r="2" spans="1:1" ht="15" customHeight="1" x14ac:dyDescent="0.3">
      <c r="A2" s="7" t="s">
        <v>1</v>
      </c>
    </row>
    <row r="3" spans="1:1" ht="15" customHeight="1" x14ac:dyDescent="0.3">
      <c r="A3" s="8" t="s">
        <v>2</v>
      </c>
    </row>
    <row r="4" spans="1:1" ht="30" customHeight="1" x14ac:dyDescent="0.3">
      <c r="A4" s="9" t="s">
        <v>528</v>
      </c>
    </row>
    <row r="5" spans="1:1" ht="15" customHeight="1" x14ac:dyDescent="0.3">
      <c r="A5" s="10" t="s">
        <v>3</v>
      </c>
    </row>
    <row r="6" spans="1:1" ht="30" customHeight="1" x14ac:dyDescent="0.3">
      <c r="A6" s="11" t="s">
        <v>4</v>
      </c>
    </row>
    <row r="7" spans="1:1" ht="30" customHeight="1" x14ac:dyDescent="0.3">
      <c r="A7" s="11" t="s">
        <v>542</v>
      </c>
    </row>
    <row r="8" spans="1:1" ht="15" customHeight="1" x14ac:dyDescent="0.3">
      <c r="A8" s="12" t="s">
        <v>5</v>
      </c>
    </row>
    <row r="9" spans="1:1" ht="15" customHeight="1" x14ac:dyDescent="0.3">
      <c r="A9" s="12" t="s">
        <v>6</v>
      </c>
    </row>
    <row r="10" spans="1:1" ht="45" customHeight="1" x14ac:dyDescent="0.3">
      <c r="A10" s="9" t="s">
        <v>527</v>
      </c>
    </row>
    <row r="11" spans="1:1" ht="15" customHeight="1" x14ac:dyDescent="0.3">
      <c r="A11" s="13" t="s">
        <v>526</v>
      </c>
    </row>
    <row r="12" spans="1:1" ht="15" customHeight="1" x14ac:dyDescent="0.3">
      <c r="A12" s="8" t="s">
        <v>7</v>
      </c>
    </row>
    <row r="13" spans="1:1" ht="15" customHeight="1" x14ac:dyDescent="0.3">
      <c r="A13" s="10" t="s">
        <v>8</v>
      </c>
    </row>
    <row r="14" spans="1:1" ht="30" customHeight="1" x14ac:dyDescent="0.3">
      <c r="A14" s="9" t="s">
        <v>9</v>
      </c>
    </row>
    <row r="15" spans="1:1" ht="15" customHeight="1" x14ac:dyDescent="0.3">
      <c r="A15" s="10" t="s">
        <v>10</v>
      </c>
    </row>
    <row r="16" spans="1:1" ht="15" customHeight="1" x14ac:dyDescent="0.3">
      <c r="A16" s="10" t="s">
        <v>11</v>
      </c>
    </row>
    <row r="17" spans="1:1" ht="15" customHeight="1" x14ac:dyDescent="0.3">
      <c r="A17" s="10"/>
    </row>
    <row r="18" spans="1:1" ht="15" customHeight="1" x14ac:dyDescent="0.3">
      <c r="A18" s="9" t="s">
        <v>12</v>
      </c>
    </row>
    <row r="19" spans="1:1" ht="15" customHeight="1" x14ac:dyDescent="0.3">
      <c r="A19" s="14" t="s">
        <v>543</v>
      </c>
    </row>
    <row r="20" spans="1:1" ht="15" customHeight="1" x14ac:dyDescent="0.3">
      <c r="A20" s="8" t="s">
        <v>13</v>
      </c>
    </row>
    <row r="21" spans="1:1" ht="30" customHeight="1" x14ac:dyDescent="0.3">
      <c r="A21" s="11" t="s">
        <v>14</v>
      </c>
    </row>
    <row r="22" spans="1:1" ht="30" customHeight="1" x14ac:dyDescent="0.3">
      <c r="A22" s="11" t="s">
        <v>15</v>
      </c>
    </row>
    <row r="23" spans="1:1" ht="15" customHeight="1" x14ac:dyDescent="0.3">
      <c r="A23" s="12" t="s">
        <v>16</v>
      </c>
    </row>
    <row r="24" spans="1:1" ht="15" customHeight="1" x14ac:dyDescent="0.3">
      <c r="A24" s="12" t="s">
        <v>17</v>
      </c>
    </row>
    <row r="25" spans="1:1" ht="15" customHeight="1" x14ac:dyDescent="0.3"/>
    <row r="26" spans="1:1" ht="15" customHeight="1" x14ac:dyDescent="0.3">
      <c r="A26" s="8" t="s">
        <v>18</v>
      </c>
    </row>
    <row r="27" spans="1:1" ht="15" customHeight="1" x14ac:dyDescent="0.3">
      <c r="A27" s="10" t="s">
        <v>524</v>
      </c>
    </row>
    <row r="28" spans="1:1" ht="15" customHeight="1" x14ac:dyDescent="0.3">
      <c r="A28" s="10" t="s">
        <v>525</v>
      </c>
    </row>
    <row r="29" spans="1:1" s="2" customFormat="1" ht="15" customHeight="1" x14ac:dyDescent="0.3">
      <c r="A29" s="15"/>
    </row>
    <row r="30" spans="1:1" ht="45" customHeight="1" x14ac:dyDescent="0.3">
      <c r="A30" s="10" t="s">
        <v>19</v>
      </c>
    </row>
    <row r="31" spans="1:1" s="2" customFormat="1" ht="15" customHeight="1" x14ac:dyDescent="0.3">
      <c r="A31" s="15" t="s">
        <v>20</v>
      </c>
    </row>
    <row r="32" spans="1:1" ht="60" customHeight="1" x14ac:dyDescent="0.3">
      <c r="A32" s="9" t="s">
        <v>529</v>
      </c>
    </row>
    <row r="33" spans="1:1" ht="30" customHeight="1" x14ac:dyDescent="0.3">
      <c r="A33" s="9" t="s">
        <v>21</v>
      </c>
    </row>
  </sheetData>
  <sheetProtection sheet="1" formatCells="0" formatColumns="0" formatRows="0" sort="0" autoFilter="0" pivotTables="0"/>
  <hyperlinks>
    <hyperlink ref="A11" r:id="rId1" xr:uid="{76B26A50-725D-4202-8EDF-9ED3D26D62DD}"/>
  </hyperlinks>
  <pageMargins left="0.75" right="0.75" top="1" bottom="1" header="0.5" footer="0.5"/>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sheetPr>
  <dimension ref="A1:F59"/>
  <sheetViews>
    <sheetView zoomScaleNormal="100" workbookViewId="0">
      <pane ySplit="2" topLeftCell="A3" activePane="bottomLeft" state="frozen"/>
      <selection pane="bottomLeft" activeCell="A3" sqref="A3:F3"/>
    </sheetView>
  </sheetViews>
  <sheetFormatPr defaultRowHeight="14.4" x14ac:dyDescent="0.3"/>
  <cols>
    <col min="1" max="1" width="40" style="1" customWidth="1"/>
    <col min="2" max="2" width="22" style="1" customWidth="1"/>
    <col min="3" max="3" width="14" style="1" customWidth="1"/>
    <col min="4" max="4" width="18" style="1" customWidth="1"/>
    <col min="5" max="5" width="24" style="1" customWidth="1"/>
    <col min="6" max="6" width="60.77734375" style="1" customWidth="1"/>
    <col min="7" max="8" width="8.88671875" style="1" customWidth="1"/>
    <col min="9" max="16384" width="8.88671875" style="1"/>
  </cols>
  <sheetData>
    <row r="1" spans="1:6" ht="19.95" customHeight="1" x14ac:dyDescent="0.3">
      <c r="A1" s="242" t="s">
        <v>22</v>
      </c>
      <c r="B1" s="243"/>
      <c r="C1" s="243"/>
      <c r="D1" s="243"/>
      <c r="E1" s="243"/>
      <c r="F1" s="244"/>
    </row>
    <row r="2" spans="1:6" ht="15" customHeight="1" x14ac:dyDescent="0.3">
      <c r="A2" s="16" t="s">
        <v>23</v>
      </c>
      <c r="B2" s="16" t="s">
        <v>24</v>
      </c>
      <c r="C2" s="16" t="s">
        <v>25</v>
      </c>
      <c r="D2" s="16" t="s">
        <v>26</v>
      </c>
      <c r="E2" s="17" t="s">
        <v>27</v>
      </c>
      <c r="F2" s="16" t="s">
        <v>28</v>
      </c>
    </row>
    <row r="3" spans="1:6" ht="15" customHeight="1" x14ac:dyDescent="0.3">
      <c r="A3" s="245" t="s">
        <v>29</v>
      </c>
      <c r="B3" s="246"/>
      <c r="C3" s="246"/>
      <c r="D3" s="246"/>
      <c r="E3" s="246"/>
      <c r="F3" s="247"/>
    </row>
    <row r="4" spans="1:6" ht="15" customHeight="1" x14ac:dyDescent="0.3">
      <c r="A4" s="18" t="s">
        <v>30</v>
      </c>
      <c r="B4" s="19"/>
      <c r="C4" s="20" t="s">
        <v>31</v>
      </c>
      <c r="D4" s="21" t="s">
        <v>32</v>
      </c>
      <c r="E4" s="22"/>
      <c r="F4" s="23" t="s">
        <v>33</v>
      </c>
    </row>
    <row r="5" spans="1:6" ht="15" customHeight="1" x14ac:dyDescent="0.3">
      <c r="A5" s="24" t="s">
        <v>34</v>
      </c>
      <c r="B5" s="25"/>
      <c r="C5" s="26" t="s">
        <v>31</v>
      </c>
      <c r="D5" s="27" t="s">
        <v>32</v>
      </c>
      <c r="E5" s="28"/>
      <c r="F5" s="29" t="s">
        <v>35</v>
      </c>
    </row>
    <row r="6" spans="1:6" ht="15" customHeight="1" x14ac:dyDescent="0.3">
      <c r="A6" s="24" t="s">
        <v>36</v>
      </c>
      <c r="B6" s="30"/>
      <c r="C6" s="26" t="s">
        <v>37</v>
      </c>
      <c r="D6" s="27" t="s">
        <v>32</v>
      </c>
      <c r="E6" s="28"/>
      <c r="F6" s="29" t="s">
        <v>38</v>
      </c>
    </row>
    <row r="7" spans="1:6" ht="15" customHeight="1" x14ac:dyDescent="0.3">
      <c r="A7" s="31" t="s">
        <v>39</v>
      </c>
      <c r="B7" s="32" t="s">
        <v>40</v>
      </c>
      <c r="C7" s="33" t="s">
        <v>31</v>
      </c>
      <c r="D7" s="27" t="s">
        <v>32</v>
      </c>
      <c r="E7" s="28"/>
      <c r="F7" s="29" t="s">
        <v>41</v>
      </c>
    </row>
    <row r="8" spans="1:6" ht="15" customHeight="1" x14ac:dyDescent="0.3">
      <c r="A8" s="31" t="s">
        <v>42</v>
      </c>
      <c r="B8" s="32" t="s">
        <v>40</v>
      </c>
      <c r="C8" s="33" t="s">
        <v>31</v>
      </c>
      <c r="D8" s="27" t="s">
        <v>32</v>
      </c>
      <c r="E8" s="28"/>
      <c r="F8" s="29" t="s">
        <v>41</v>
      </c>
    </row>
    <row r="9" spans="1:6" ht="15" customHeight="1" x14ac:dyDescent="0.3">
      <c r="A9" s="34" t="s">
        <v>43</v>
      </c>
      <c r="B9" s="32" t="s">
        <v>40</v>
      </c>
      <c r="C9" s="35" t="s">
        <v>31</v>
      </c>
      <c r="D9" s="27" t="s">
        <v>32</v>
      </c>
      <c r="E9" s="36"/>
      <c r="F9" s="37" t="s">
        <v>41</v>
      </c>
    </row>
    <row r="10" spans="1:6" ht="15" customHeight="1" x14ac:dyDescent="0.3">
      <c r="A10" s="38" t="s">
        <v>44</v>
      </c>
      <c r="B10" s="39" t="s">
        <v>40</v>
      </c>
      <c r="C10" s="40" t="s">
        <v>31</v>
      </c>
      <c r="D10" s="27" t="s">
        <v>32</v>
      </c>
      <c r="E10" s="41"/>
      <c r="F10" s="42" t="s">
        <v>41</v>
      </c>
    </row>
    <row r="11" spans="1:6" x14ac:dyDescent="0.3">
      <c r="A11" s="2"/>
      <c r="B11" s="2"/>
      <c r="C11" s="2"/>
      <c r="D11" s="43"/>
      <c r="E11" s="2"/>
      <c r="F11" s="2"/>
    </row>
    <row r="12" spans="1:6" x14ac:dyDescent="0.3">
      <c r="A12" s="245" t="s">
        <v>45</v>
      </c>
      <c r="B12" s="246"/>
      <c r="C12" s="246"/>
      <c r="D12" s="246"/>
      <c r="E12" s="246"/>
      <c r="F12" s="247"/>
    </row>
    <row r="13" spans="1:6" ht="30" customHeight="1" x14ac:dyDescent="0.3">
      <c r="A13" s="38" t="s">
        <v>46</v>
      </c>
      <c r="B13" s="44"/>
      <c r="C13" s="40" t="s">
        <v>47</v>
      </c>
      <c r="D13" s="39" t="s">
        <v>40</v>
      </c>
      <c r="E13" s="41"/>
      <c r="F13" s="42" t="s">
        <v>48</v>
      </c>
    </row>
    <row r="14" spans="1:6" x14ac:dyDescent="0.3">
      <c r="A14" s="38" t="s">
        <v>49</v>
      </c>
      <c r="B14" s="45"/>
      <c r="C14" s="40" t="s">
        <v>50</v>
      </c>
      <c r="D14" s="39" t="s">
        <v>40</v>
      </c>
      <c r="E14" s="41"/>
      <c r="F14" s="42" t="s">
        <v>51</v>
      </c>
    </row>
    <row r="15" spans="1:6" x14ac:dyDescent="0.3">
      <c r="A15" s="38" t="s">
        <v>52</v>
      </c>
      <c r="B15" s="45"/>
      <c r="C15" s="40" t="s">
        <v>53</v>
      </c>
      <c r="D15" s="39" t="s">
        <v>40</v>
      </c>
      <c r="E15" s="41"/>
      <c r="F15" s="42" t="s">
        <v>54</v>
      </c>
    </row>
    <row r="16" spans="1:6" x14ac:dyDescent="0.3">
      <c r="A16" s="38" t="s">
        <v>55</v>
      </c>
      <c r="B16" s="45"/>
      <c r="C16" s="40" t="s">
        <v>56</v>
      </c>
      <c r="D16" s="39" t="s">
        <v>40</v>
      </c>
      <c r="E16" s="41"/>
      <c r="F16" s="42" t="s">
        <v>57</v>
      </c>
    </row>
    <row r="17" spans="1:6" x14ac:dyDescent="0.3">
      <c r="A17" s="2"/>
      <c r="B17" s="2"/>
      <c r="C17" s="2"/>
      <c r="D17" s="43"/>
      <c r="E17" s="2"/>
      <c r="F17" s="2"/>
    </row>
    <row r="18" spans="1:6" x14ac:dyDescent="0.3">
      <c r="A18" s="245" t="s">
        <v>58</v>
      </c>
      <c r="B18" s="246"/>
      <c r="C18" s="246"/>
      <c r="D18" s="246"/>
      <c r="E18" s="246"/>
      <c r="F18" s="247"/>
    </row>
    <row r="19" spans="1:6" x14ac:dyDescent="0.3">
      <c r="A19" s="38" t="s">
        <v>59</v>
      </c>
      <c r="B19" s="44"/>
      <c r="C19" s="40" t="s">
        <v>60</v>
      </c>
      <c r="D19" s="39" t="s">
        <v>40</v>
      </c>
      <c r="E19" s="41"/>
      <c r="F19" s="42" t="s">
        <v>62</v>
      </c>
    </row>
    <row r="20" spans="1:6" ht="30" customHeight="1" x14ac:dyDescent="0.3">
      <c r="A20" s="38" t="s">
        <v>63</v>
      </c>
      <c r="B20" s="44"/>
      <c r="C20" s="40" t="s">
        <v>60</v>
      </c>
      <c r="D20" s="39" t="s">
        <v>40</v>
      </c>
      <c r="E20" s="41"/>
      <c r="F20" s="46" t="s">
        <v>64</v>
      </c>
    </row>
    <row r="21" spans="1:6" x14ac:dyDescent="0.3">
      <c r="A21" s="38" t="s">
        <v>65</v>
      </c>
      <c r="B21" s="47"/>
      <c r="C21" s="40" t="s">
        <v>60</v>
      </c>
      <c r="D21" s="39" t="s">
        <v>40</v>
      </c>
      <c r="E21" s="41"/>
      <c r="F21" s="42" t="s">
        <v>66</v>
      </c>
    </row>
    <row r="22" spans="1:6" x14ac:dyDescent="0.3">
      <c r="A22" s="38" t="s">
        <v>67</v>
      </c>
      <c r="B22" s="48">
        <f>B19+B20+B21</f>
        <v>0</v>
      </c>
      <c r="C22" s="40" t="s">
        <v>60</v>
      </c>
      <c r="D22" s="27" t="s">
        <v>68</v>
      </c>
      <c r="E22" s="41"/>
      <c r="F22" s="42" t="s">
        <v>69</v>
      </c>
    </row>
    <row r="23" spans="1:6" x14ac:dyDescent="0.3">
      <c r="A23" s="2"/>
      <c r="B23" s="2"/>
      <c r="C23" s="2"/>
      <c r="D23" s="43"/>
      <c r="E23" s="2"/>
      <c r="F23" s="2"/>
    </row>
    <row r="24" spans="1:6" x14ac:dyDescent="0.3">
      <c r="A24" s="245" t="s">
        <v>70</v>
      </c>
      <c r="B24" s="246"/>
      <c r="C24" s="246"/>
      <c r="D24" s="246"/>
      <c r="E24" s="246"/>
      <c r="F24" s="247"/>
    </row>
    <row r="25" spans="1:6" x14ac:dyDescent="0.3">
      <c r="A25" s="38" t="s">
        <v>71</v>
      </c>
      <c r="B25" s="49"/>
      <c r="C25" s="40" t="s">
        <v>72</v>
      </c>
      <c r="D25" s="39" t="s">
        <v>40</v>
      </c>
      <c r="E25" s="41"/>
      <c r="F25" s="42" t="s">
        <v>73</v>
      </c>
    </row>
    <row r="26" spans="1:6" ht="22.8" customHeight="1" x14ac:dyDescent="0.3">
      <c r="A26" s="38" t="s">
        <v>74</v>
      </c>
      <c r="B26" s="41" t="s">
        <v>40</v>
      </c>
      <c r="C26" s="40" t="s">
        <v>31</v>
      </c>
      <c r="D26" s="21" t="s">
        <v>61</v>
      </c>
      <c r="E26" s="41"/>
      <c r="F26" s="29" t="s">
        <v>75</v>
      </c>
    </row>
    <row r="27" spans="1:6" x14ac:dyDescent="0.3">
      <c r="A27" s="2"/>
      <c r="B27" s="2"/>
      <c r="C27" s="2"/>
      <c r="D27" s="43"/>
      <c r="E27" s="2"/>
      <c r="F27" s="2"/>
    </row>
    <row r="28" spans="1:6" x14ac:dyDescent="0.3">
      <c r="A28" s="245" t="s">
        <v>76</v>
      </c>
      <c r="B28" s="246"/>
      <c r="C28" s="246"/>
      <c r="D28" s="246"/>
      <c r="E28" s="246"/>
      <c r="F28" s="247"/>
    </row>
    <row r="29" spans="1:6" ht="15" customHeight="1" x14ac:dyDescent="0.3">
      <c r="A29" s="38" t="s">
        <v>77</v>
      </c>
      <c r="B29" s="47"/>
      <c r="C29" s="40" t="s">
        <v>78</v>
      </c>
      <c r="D29" s="39" t="s">
        <v>40</v>
      </c>
      <c r="E29" s="41"/>
      <c r="F29" s="46" t="s">
        <v>79</v>
      </c>
    </row>
    <row r="30" spans="1:6" ht="30" customHeight="1" x14ac:dyDescent="0.3">
      <c r="A30" s="38" t="s">
        <v>80</v>
      </c>
      <c r="B30" s="50" t="s">
        <v>40</v>
      </c>
      <c r="C30" s="40" t="s">
        <v>31</v>
      </c>
      <c r="D30" s="21" t="s">
        <v>61</v>
      </c>
      <c r="E30" s="41"/>
      <c r="F30" s="29" t="s">
        <v>75</v>
      </c>
    </row>
    <row r="31" spans="1:6" x14ac:dyDescent="0.3">
      <c r="A31" s="2"/>
      <c r="B31" s="2"/>
      <c r="C31" s="2"/>
      <c r="D31" s="43"/>
      <c r="E31" s="2"/>
      <c r="F31" s="2"/>
    </row>
    <row r="32" spans="1:6" x14ac:dyDescent="0.3">
      <c r="A32" s="245" t="s">
        <v>81</v>
      </c>
      <c r="B32" s="246"/>
      <c r="C32" s="246"/>
      <c r="D32" s="246"/>
      <c r="E32" s="246"/>
      <c r="F32" s="247"/>
    </row>
    <row r="33" spans="1:6" ht="30" customHeight="1" x14ac:dyDescent="0.3">
      <c r="A33" s="51" t="s">
        <v>82</v>
      </c>
      <c r="B33" s="52" t="s">
        <v>40</v>
      </c>
      <c r="C33" s="53" t="s">
        <v>31</v>
      </c>
      <c r="D33" s="21" t="s">
        <v>61</v>
      </c>
      <c r="E33" s="22"/>
      <c r="F33" s="29" t="s">
        <v>75</v>
      </c>
    </row>
    <row r="34" spans="1:6" x14ac:dyDescent="0.3">
      <c r="A34" s="24" t="s">
        <v>83</v>
      </c>
      <c r="B34" s="54"/>
      <c r="C34" s="26" t="s">
        <v>78</v>
      </c>
      <c r="D34" s="39" t="s">
        <v>40</v>
      </c>
      <c r="E34" s="28"/>
      <c r="F34" s="29" t="s">
        <v>84</v>
      </c>
    </row>
    <row r="35" spans="1:6" ht="22.8" customHeight="1" x14ac:dyDescent="0.3">
      <c r="A35" s="31" t="s">
        <v>85</v>
      </c>
      <c r="B35" s="52" t="s">
        <v>40</v>
      </c>
      <c r="C35" s="33" t="s">
        <v>31</v>
      </c>
      <c r="D35" s="21" t="s">
        <v>61</v>
      </c>
      <c r="E35" s="28"/>
      <c r="F35" s="29" t="s">
        <v>75</v>
      </c>
    </row>
    <row r="36" spans="1:6" x14ac:dyDescent="0.3">
      <c r="A36" s="24" t="s">
        <v>86</v>
      </c>
      <c r="B36" s="54"/>
      <c r="C36" s="26" t="s">
        <v>78</v>
      </c>
      <c r="D36" s="39" t="s">
        <v>40</v>
      </c>
      <c r="E36" s="28"/>
      <c r="F36" s="29" t="s">
        <v>84</v>
      </c>
    </row>
    <row r="37" spans="1:6" ht="30" customHeight="1" x14ac:dyDescent="0.3">
      <c r="A37" s="34" t="s">
        <v>87</v>
      </c>
      <c r="B37" s="52" t="s">
        <v>40</v>
      </c>
      <c r="C37" s="35" t="s">
        <v>31</v>
      </c>
      <c r="D37" s="55" t="s">
        <v>61</v>
      </c>
      <c r="E37" s="36"/>
      <c r="F37" s="29" t="s">
        <v>75</v>
      </c>
    </row>
    <row r="38" spans="1:6" x14ac:dyDescent="0.3">
      <c r="A38" s="38" t="s">
        <v>88</v>
      </c>
      <c r="B38" s="47"/>
      <c r="C38" s="40" t="s">
        <v>78</v>
      </c>
      <c r="D38" s="39" t="s">
        <v>40</v>
      </c>
      <c r="E38" s="41"/>
      <c r="F38" s="42" t="s">
        <v>84</v>
      </c>
    </row>
    <row r="39" spans="1:6" x14ac:dyDescent="0.3">
      <c r="A39" s="2"/>
      <c r="B39" s="2"/>
      <c r="C39" s="2"/>
      <c r="D39" s="43"/>
      <c r="E39" s="2"/>
      <c r="F39" s="2"/>
    </row>
    <row r="40" spans="1:6" x14ac:dyDescent="0.3">
      <c r="A40" s="245" t="s">
        <v>89</v>
      </c>
      <c r="B40" s="246"/>
      <c r="C40" s="246"/>
      <c r="D40" s="246"/>
      <c r="E40" s="246"/>
      <c r="F40" s="247"/>
    </row>
    <row r="41" spans="1:6" ht="22.8" customHeight="1" x14ac:dyDescent="0.3">
      <c r="A41" s="51" t="s">
        <v>90</v>
      </c>
      <c r="B41" s="52" t="s">
        <v>40</v>
      </c>
      <c r="C41" s="53" t="s">
        <v>31</v>
      </c>
      <c r="D41" s="21" t="s">
        <v>61</v>
      </c>
      <c r="E41" s="22"/>
      <c r="F41" s="29" t="s">
        <v>75</v>
      </c>
    </row>
    <row r="42" spans="1:6" x14ac:dyDescent="0.3">
      <c r="A42" s="24" t="s">
        <v>91</v>
      </c>
      <c r="B42" s="54"/>
      <c r="C42" s="26" t="s">
        <v>92</v>
      </c>
      <c r="D42" s="39" t="s">
        <v>40</v>
      </c>
      <c r="E42" s="28"/>
      <c r="F42" s="29" t="s">
        <v>93</v>
      </c>
    </row>
    <row r="43" spans="1:6" ht="22.8" customHeight="1" x14ac:dyDescent="0.3">
      <c r="A43" s="31" t="s">
        <v>94</v>
      </c>
      <c r="B43" s="52" t="s">
        <v>40</v>
      </c>
      <c r="C43" s="33" t="s">
        <v>31</v>
      </c>
      <c r="D43" s="21" t="s">
        <v>61</v>
      </c>
      <c r="E43" s="28"/>
      <c r="F43" s="29" t="s">
        <v>75</v>
      </c>
    </row>
    <row r="44" spans="1:6" x14ac:dyDescent="0.3">
      <c r="A44" s="24" t="s">
        <v>95</v>
      </c>
      <c r="B44" s="54"/>
      <c r="C44" s="26" t="s">
        <v>92</v>
      </c>
      <c r="D44" s="39" t="s">
        <v>40</v>
      </c>
      <c r="E44" s="28"/>
      <c r="F44" s="29" t="s">
        <v>93</v>
      </c>
    </row>
    <row r="45" spans="1:6" ht="22.8" customHeight="1" x14ac:dyDescent="0.3">
      <c r="A45" s="31" t="s">
        <v>96</v>
      </c>
      <c r="B45" s="52" t="s">
        <v>40</v>
      </c>
      <c r="C45" s="33" t="s">
        <v>31</v>
      </c>
      <c r="D45" s="21" t="s">
        <v>61</v>
      </c>
      <c r="E45" s="28"/>
      <c r="F45" s="29" t="s">
        <v>75</v>
      </c>
    </row>
    <row r="46" spans="1:6" x14ac:dyDescent="0.3">
      <c r="A46" s="24" t="s">
        <v>97</v>
      </c>
      <c r="B46" s="54"/>
      <c r="C46" s="26" t="s">
        <v>92</v>
      </c>
      <c r="D46" s="39" t="s">
        <v>40</v>
      </c>
      <c r="E46" s="28"/>
      <c r="F46" s="29" t="s">
        <v>93</v>
      </c>
    </row>
    <row r="47" spans="1:6" ht="22.8" customHeight="1" x14ac:dyDescent="0.3">
      <c r="A47" s="31" t="s">
        <v>98</v>
      </c>
      <c r="B47" s="52" t="s">
        <v>40</v>
      </c>
      <c r="C47" s="33" t="s">
        <v>31</v>
      </c>
      <c r="D47" s="21" t="s">
        <v>61</v>
      </c>
      <c r="E47" s="28"/>
      <c r="F47" s="29" t="s">
        <v>75</v>
      </c>
    </row>
    <row r="48" spans="1:6" x14ac:dyDescent="0.3">
      <c r="A48" s="24" t="s">
        <v>99</v>
      </c>
      <c r="B48" s="54"/>
      <c r="C48" s="26" t="s">
        <v>92</v>
      </c>
      <c r="D48" s="39" t="s">
        <v>40</v>
      </c>
      <c r="E48" s="28"/>
      <c r="F48" s="29" t="s">
        <v>93</v>
      </c>
    </row>
    <row r="49" spans="1:6" x14ac:dyDescent="0.3">
      <c r="A49" s="2"/>
      <c r="B49" s="2"/>
      <c r="C49" s="2"/>
      <c r="D49" s="43"/>
      <c r="E49" s="2"/>
      <c r="F49" s="2"/>
    </row>
    <row r="50" spans="1:6" x14ac:dyDescent="0.3">
      <c r="A50" s="248" t="s">
        <v>100</v>
      </c>
      <c r="B50" s="246"/>
      <c r="C50" s="246"/>
      <c r="D50" s="246"/>
      <c r="E50" s="246"/>
      <c r="F50" s="247"/>
    </row>
    <row r="51" spans="1:6" ht="22.8" customHeight="1" x14ac:dyDescent="0.3">
      <c r="A51" s="38" t="s">
        <v>101</v>
      </c>
      <c r="B51" s="56" t="s">
        <v>40</v>
      </c>
      <c r="C51" s="40" t="s">
        <v>31</v>
      </c>
      <c r="D51" s="21" t="s">
        <v>61</v>
      </c>
      <c r="E51" s="41"/>
      <c r="F51" s="29" t="s">
        <v>75</v>
      </c>
    </row>
    <row r="52" spans="1:6" s="2" customFormat="1" x14ac:dyDescent="0.3">
      <c r="A52" s="38" t="s">
        <v>102</v>
      </c>
      <c r="B52" s="57"/>
      <c r="C52" s="40" t="s">
        <v>92</v>
      </c>
      <c r="D52" s="39" t="s">
        <v>40</v>
      </c>
      <c r="E52" s="41"/>
      <c r="F52" s="42" t="s">
        <v>103</v>
      </c>
    </row>
    <row r="53" spans="1:6" s="2" customFormat="1" ht="22.8" customHeight="1" x14ac:dyDescent="0.3">
      <c r="A53" s="38" t="s">
        <v>104</v>
      </c>
      <c r="B53" s="56" t="s">
        <v>40</v>
      </c>
      <c r="C53" s="40" t="s">
        <v>31</v>
      </c>
      <c r="D53" s="21" t="s">
        <v>61</v>
      </c>
      <c r="E53" s="41"/>
      <c r="F53" s="29" t="s">
        <v>75</v>
      </c>
    </row>
    <row r="54" spans="1:6" s="2" customFormat="1" x14ac:dyDescent="0.3">
      <c r="A54" s="38" t="s">
        <v>105</v>
      </c>
      <c r="B54" s="57"/>
      <c r="C54" s="40" t="s">
        <v>92</v>
      </c>
      <c r="D54" s="39" t="s">
        <v>40</v>
      </c>
      <c r="E54" s="41"/>
      <c r="F54" s="42" t="s">
        <v>103</v>
      </c>
    </row>
    <row r="55" spans="1:6" s="2" customFormat="1" ht="22.8" customHeight="1" x14ac:dyDescent="0.3">
      <c r="A55" s="38" t="s">
        <v>106</v>
      </c>
      <c r="B55" s="56" t="s">
        <v>40</v>
      </c>
      <c r="C55" s="40" t="s">
        <v>31</v>
      </c>
      <c r="D55" s="21" t="s">
        <v>61</v>
      </c>
      <c r="E55" s="41"/>
      <c r="F55" s="29" t="s">
        <v>75</v>
      </c>
    </row>
    <row r="56" spans="1:6" s="2" customFormat="1" x14ac:dyDescent="0.3">
      <c r="A56" s="38" t="s">
        <v>107</v>
      </c>
      <c r="B56" s="57"/>
      <c r="C56" s="40" t="s">
        <v>92</v>
      </c>
      <c r="D56" s="39" t="s">
        <v>40</v>
      </c>
      <c r="E56" s="41"/>
      <c r="F56" s="42" t="s">
        <v>103</v>
      </c>
    </row>
    <row r="57" spans="1:6" s="2" customFormat="1" ht="22.8" customHeight="1" x14ac:dyDescent="0.3">
      <c r="A57" s="38" t="s">
        <v>108</v>
      </c>
      <c r="B57" s="56" t="s">
        <v>40</v>
      </c>
      <c r="C57" s="40" t="s">
        <v>31</v>
      </c>
      <c r="D57" s="21" t="s">
        <v>61</v>
      </c>
      <c r="E57" s="41"/>
      <c r="F57" s="29" t="s">
        <v>75</v>
      </c>
    </row>
    <row r="58" spans="1:6" s="2" customFormat="1" x14ac:dyDescent="0.3">
      <c r="A58" s="38" t="s">
        <v>109</v>
      </c>
      <c r="B58" s="57"/>
      <c r="C58" s="40" t="s">
        <v>92</v>
      </c>
      <c r="D58" s="39" t="s">
        <v>40</v>
      </c>
      <c r="E58" s="41"/>
      <c r="F58" s="42" t="s">
        <v>103</v>
      </c>
    </row>
    <row r="59" spans="1:6" x14ac:dyDescent="0.3">
      <c r="A59" s="2"/>
      <c r="B59" s="2"/>
      <c r="C59" s="2"/>
      <c r="D59" s="43"/>
      <c r="E59" s="2"/>
      <c r="F59" s="2"/>
    </row>
  </sheetData>
  <sheetProtection sheet="1" formatCells="0" formatColumns="0" formatRows="0" sort="0" autoFilter="0" pivotTables="0"/>
  <mergeCells count="9">
    <mergeCell ref="A1:F1"/>
    <mergeCell ref="A32:F32"/>
    <mergeCell ref="A40:F40"/>
    <mergeCell ref="A18:F18"/>
    <mergeCell ref="A50:F50"/>
    <mergeCell ref="A12:F12"/>
    <mergeCell ref="A3:F3"/>
    <mergeCell ref="A24:F24"/>
    <mergeCell ref="A28:F28"/>
  </mergeCells>
  <dataValidations count="3">
    <dataValidation type="list" allowBlank="1" showInputMessage="1" showErrorMessage="1" sqref="D3 D12 D18 D24 D28 D32 D40 D50" xr:uid="{00000000-0002-0000-0100-000000000000}">
      <formula1>"""Please select,User/Site/Design,Default,Calculated"""</formula1>
    </dataValidation>
    <dataValidation type="list" allowBlank="1" showInputMessage="1" showErrorMessage="1" sqref="B7:B10" xr:uid="{00000000-0002-0000-0100-000002000000}">
      <formula1>"Please select,Yes,No"</formula1>
    </dataValidation>
    <dataValidation type="list" allowBlank="1" showInputMessage="1" showErrorMessage="1" sqref="D13:D16 D19:D21 D25 D29 D34 D36 D38 D42 D44 D46 D48 D52 D54 D56 D58" xr:uid="{00000000-0002-0000-0100-000003000000}">
      <formula1>"Please select,User/Site/Design,Default,Calculated,Other"</formula1>
    </dataValidation>
  </dataValidations>
  <printOptions headings="1"/>
  <pageMargins left="0.23622047244094491" right="0.23622047244094491" top="0.74803149606299213" bottom="0.74803149606299213" header="0.31496062992125978" footer="0.31496062992125978"/>
  <pageSetup paperSize="9" scale="54" orientation="portrait" horizontalDpi="0" verticalDpi="0"/>
  <extLst>
    <ext xmlns:x14="http://schemas.microsoft.com/office/spreadsheetml/2009/9/main" uri="{CCE6A557-97BC-4b89-ADB6-D9C93CAAB3DF}">
      <x14:dataValidations xmlns:xm="http://schemas.microsoft.com/office/excel/2006/main" count="5">
        <x14:dataValidation type="list" allowBlank="1" showInputMessage="1" showErrorMessage="1" xr:uid="{C2A6CCE0-564D-462B-AA9E-518A4036DF2F}">
          <x14:formula1>
            <xm:f>'Emission Factors'!$A$27:$A$31</xm:f>
          </x14:formula1>
          <xm:sqref>B26</xm:sqref>
        </x14:dataValidation>
        <x14:dataValidation type="list" allowBlank="1" showInputMessage="1" showErrorMessage="1" xr:uid="{EECC532D-D815-4BF9-95A3-B5B47B6FCDAE}">
          <x14:formula1>
            <xm:f>'Emission Factors'!$A$61:$A$66</xm:f>
          </x14:formula1>
          <xm:sqref>B30</xm:sqref>
        </x14:dataValidation>
        <x14:dataValidation type="list" allowBlank="1" showInputMessage="1" showErrorMessage="1" xr:uid="{DDC02D30-D0DE-44EE-A64A-5CA3934C29E6}">
          <x14:formula1>
            <xm:f>'Emission Factors'!$A$14:$A$23</xm:f>
          </x14:formula1>
          <xm:sqref>B33 B35 B37</xm:sqref>
        </x14:dataValidation>
        <x14:dataValidation type="list" allowBlank="1" showInputMessage="1" showErrorMessage="1" xr:uid="{1EA3EE8D-6522-4182-B75D-6BE4087EA120}">
          <x14:formula1>
            <xm:f>'Emission Factors'!$A$39:$A$57</xm:f>
          </x14:formula1>
          <xm:sqref>B41 B43 B45 B47</xm:sqref>
        </x14:dataValidation>
        <x14:dataValidation type="list" allowBlank="1" showInputMessage="1" showErrorMessage="1" xr:uid="{3DA7AD47-7576-4EA1-8B2A-F7158ED287C1}">
          <x14:formula1>
            <xm:f>'Emission Factors'!$A$70:$A$74</xm:f>
          </x14:formula1>
          <xm:sqref>B51 B53 B55 B57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B7A6B"/>
  </sheetPr>
  <dimension ref="A1:L49"/>
  <sheetViews>
    <sheetView zoomScale="90" zoomScaleNormal="90" workbookViewId="0">
      <pane ySplit="13" topLeftCell="A15" activePane="bottomLeft" state="frozen"/>
      <selection pane="bottomLeft" activeCell="L36" sqref="L36"/>
    </sheetView>
  </sheetViews>
  <sheetFormatPr defaultRowHeight="14.4" x14ac:dyDescent="0.3"/>
  <cols>
    <col min="1" max="1" width="40.77734375" style="1" customWidth="1"/>
    <col min="2" max="2" width="15.77734375" style="1" customWidth="1"/>
    <col min="3" max="3" width="30.77734375" style="1" customWidth="1"/>
    <col min="4" max="4" width="30.77734375" style="2" customWidth="1"/>
    <col min="5" max="6" width="15.77734375" style="1" customWidth="1"/>
    <col min="7" max="7" width="30.77734375" style="2" customWidth="1"/>
    <col min="8" max="9" width="15.77734375" style="1" customWidth="1"/>
    <col min="10" max="10" width="15.77734375" style="2" customWidth="1"/>
    <col min="11" max="11" width="30.77734375" style="1" customWidth="1"/>
    <col min="12" max="12" width="15.77734375" style="1" customWidth="1"/>
    <col min="13" max="14" width="8.88671875" style="1" customWidth="1"/>
    <col min="15" max="16384" width="8.88671875" style="1"/>
  </cols>
  <sheetData>
    <row r="1" spans="1:12" ht="19.95" customHeight="1" x14ac:dyDescent="0.3">
      <c r="A1" s="249" t="s">
        <v>110</v>
      </c>
      <c r="B1" s="243"/>
      <c r="C1" s="243"/>
      <c r="D1" s="243"/>
      <c r="E1" s="243"/>
      <c r="F1" s="243"/>
      <c r="G1" s="243"/>
      <c r="H1" s="243"/>
      <c r="I1" s="243"/>
      <c r="J1" s="243"/>
      <c r="K1" s="243"/>
      <c r="L1" s="244"/>
    </row>
    <row r="2" spans="1:12" ht="15" customHeight="1" x14ac:dyDescent="0.3">
      <c r="A2" s="58" t="s">
        <v>111</v>
      </c>
      <c r="B2" s="253" t="s">
        <v>112</v>
      </c>
      <c r="C2" s="243"/>
      <c r="D2" s="243"/>
      <c r="E2" s="243"/>
      <c r="F2" s="243"/>
      <c r="G2" s="243"/>
      <c r="H2" s="243"/>
      <c r="I2" s="243"/>
      <c r="J2" s="243"/>
      <c r="K2" s="243"/>
      <c r="L2" s="244"/>
    </row>
    <row r="3" spans="1:12" ht="15" customHeight="1" x14ac:dyDescent="0.3">
      <c r="A3" s="58" t="s">
        <v>113</v>
      </c>
      <c r="B3" s="261" t="s">
        <v>114</v>
      </c>
      <c r="C3" s="243"/>
      <c r="D3" s="243"/>
      <c r="E3" s="243"/>
      <c r="F3" s="243"/>
      <c r="G3" s="243"/>
      <c r="H3" s="243"/>
      <c r="I3" s="243"/>
      <c r="J3" s="243"/>
      <c r="K3" s="243"/>
      <c r="L3" s="244"/>
    </row>
    <row r="4" spans="1:12" ht="15" customHeight="1" x14ac:dyDescent="0.3">
      <c r="A4" s="58" t="s">
        <v>115</v>
      </c>
      <c r="B4" s="261" t="s">
        <v>116</v>
      </c>
      <c r="C4" s="243"/>
      <c r="D4" s="243"/>
      <c r="E4" s="243"/>
      <c r="F4" s="243"/>
      <c r="G4" s="243"/>
      <c r="H4" s="243"/>
      <c r="I4" s="243"/>
      <c r="J4" s="243"/>
      <c r="K4" s="243"/>
      <c r="L4" s="244"/>
    </row>
    <row r="5" spans="1:12" ht="15" customHeight="1" x14ac:dyDescent="0.3">
      <c r="A5" s="59" t="s">
        <v>117</v>
      </c>
      <c r="B5" s="253" t="s">
        <v>118</v>
      </c>
      <c r="C5" s="243"/>
      <c r="D5" s="243"/>
      <c r="E5" s="243"/>
      <c r="F5" s="243"/>
      <c r="G5" s="243"/>
      <c r="H5" s="243"/>
      <c r="I5" s="243"/>
      <c r="J5" s="243"/>
      <c r="K5" s="243"/>
      <c r="L5" s="244"/>
    </row>
    <row r="6" spans="1:12" s="2" customFormat="1" ht="15" customHeight="1" x14ac:dyDescent="0.3">
      <c r="A6" s="60" t="s">
        <v>199</v>
      </c>
      <c r="B6" s="258" t="s">
        <v>536</v>
      </c>
      <c r="C6" s="259"/>
      <c r="D6" s="259"/>
      <c r="E6" s="259"/>
      <c r="F6" s="259"/>
      <c r="G6" s="259"/>
      <c r="H6" s="259"/>
      <c r="I6" s="259"/>
      <c r="J6" s="259"/>
      <c r="K6" s="259"/>
      <c r="L6" s="260"/>
    </row>
    <row r="7" spans="1:12" s="2" customFormat="1" ht="15" customHeight="1" x14ac:dyDescent="0.3">
      <c r="A7" s="61"/>
      <c r="B7" s="62"/>
      <c r="C7" s="63"/>
      <c r="D7" s="63"/>
    </row>
    <row r="8" spans="1:12" ht="15" customHeight="1" x14ac:dyDescent="0.3">
      <c r="A8" s="64" t="s">
        <v>119</v>
      </c>
      <c r="B8" s="65">
        <f>'Project Data'!B13*1000</f>
        <v>0</v>
      </c>
      <c r="C8" s="262" t="s">
        <v>120</v>
      </c>
      <c r="D8" s="259"/>
      <c r="E8" s="259"/>
      <c r="F8" s="259"/>
      <c r="G8" s="259"/>
      <c r="H8" s="259"/>
      <c r="I8" s="259"/>
      <c r="J8" s="259"/>
      <c r="K8" s="259"/>
      <c r="L8" s="263"/>
    </row>
    <row r="9" spans="1:12" ht="15" customHeight="1" x14ac:dyDescent="0.3">
      <c r="A9" s="64" t="s">
        <v>121</v>
      </c>
      <c r="B9" s="66">
        <f>B8*120</f>
        <v>0</v>
      </c>
      <c r="C9" s="262" t="s">
        <v>122</v>
      </c>
      <c r="D9" s="259"/>
      <c r="E9" s="259"/>
      <c r="F9" s="259"/>
      <c r="G9" s="259"/>
      <c r="H9" s="259"/>
      <c r="I9" s="259"/>
      <c r="J9" s="259"/>
      <c r="K9" s="259"/>
      <c r="L9" s="263"/>
    </row>
    <row r="10" spans="1:12" s="2" customFormat="1" x14ac:dyDescent="0.3">
      <c r="A10" s="61"/>
      <c r="B10" s="62"/>
      <c r="C10" s="63"/>
      <c r="D10" s="63"/>
    </row>
    <row r="11" spans="1:12" ht="19.95" customHeight="1" x14ac:dyDescent="0.3">
      <c r="A11" s="264" t="s">
        <v>123</v>
      </c>
      <c r="B11" s="259"/>
      <c r="C11" s="259"/>
      <c r="D11" s="259"/>
      <c r="E11" s="259"/>
      <c r="F11" s="259"/>
      <c r="G11" s="259"/>
      <c r="H11" s="259"/>
      <c r="I11" s="259"/>
      <c r="J11" s="259"/>
      <c r="K11" s="259"/>
      <c r="L11" s="263"/>
    </row>
    <row r="12" spans="1:12" ht="19.95" customHeight="1" x14ac:dyDescent="0.3">
      <c r="A12" s="257" t="s">
        <v>124</v>
      </c>
      <c r="B12" s="257" t="s">
        <v>125</v>
      </c>
      <c r="C12" s="257" t="s">
        <v>126</v>
      </c>
      <c r="D12" s="3" t="s">
        <v>127</v>
      </c>
      <c r="E12" s="3" t="s">
        <v>128</v>
      </c>
      <c r="F12" s="257" t="s">
        <v>129</v>
      </c>
      <c r="G12" s="254" t="s">
        <v>130</v>
      </c>
      <c r="H12" s="256" t="s">
        <v>131</v>
      </c>
      <c r="I12" s="256" t="s">
        <v>132</v>
      </c>
      <c r="J12" s="254" t="s">
        <v>133</v>
      </c>
      <c r="K12" s="256" t="s">
        <v>27</v>
      </c>
      <c r="L12" s="256" t="s">
        <v>134</v>
      </c>
    </row>
    <row r="13" spans="1:12" s="2" customFormat="1" ht="19.95" customHeight="1" x14ac:dyDescent="0.3">
      <c r="A13" s="255"/>
      <c r="B13" s="255"/>
      <c r="C13" s="255"/>
      <c r="D13" s="256" t="s">
        <v>135</v>
      </c>
      <c r="E13" s="263"/>
      <c r="F13" s="255"/>
      <c r="G13" s="255"/>
      <c r="H13" s="255"/>
      <c r="I13" s="255"/>
      <c r="J13" s="255"/>
      <c r="K13" s="255"/>
      <c r="L13" s="255"/>
    </row>
    <row r="14" spans="1:12" ht="30" customHeight="1" x14ac:dyDescent="0.3">
      <c r="A14" s="67" t="s">
        <v>136</v>
      </c>
      <c r="B14" s="250" t="s">
        <v>137</v>
      </c>
      <c r="C14" s="269" t="s">
        <v>138</v>
      </c>
      <c r="D14" s="68" t="str">
        <f>'Project Data'!A19</f>
        <v>Grid Electricity Consumption</v>
      </c>
      <c r="E14" s="69">
        <f>'Project Data'!B19*1000</f>
        <v>0</v>
      </c>
      <c r="F14" s="70" t="s">
        <v>139</v>
      </c>
      <c r="G14" s="68" t="s">
        <v>140</v>
      </c>
      <c r="H14" s="71"/>
      <c r="I14" s="72">
        <f t="shared" ref="I14:I25" si="0">IF(H14&lt;&gt;"",H14,IF(ISNUMBER(G14),G14,0))</f>
        <v>0</v>
      </c>
      <c r="J14" s="70" t="s">
        <v>141</v>
      </c>
      <c r="K14" s="22"/>
      <c r="L14" s="73">
        <f>IF(B$9&gt;0,E14*I14/$B$9,0)</f>
        <v>0</v>
      </c>
    </row>
    <row r="15" spans="1:12" s="2" customFormat="1" ht="30" customHeight="1" x14ac:dyDescent="0.3">
      <c r="A15" s="74" t="s">
        <v>136</v>
      </c>
      <c r="B15" s="251"/>
      <c r="C15" s="251"/>
      <c r="D15" s="75" t="str">
        <f>'Project Data'!A20</f>
        <v>Renewable Electricity Consumption</v>
      </c>
      <c r="E15" s="75">
        <f>'Project Data'!B20*1000</f>
        <v>0</v>
      </c>
      <c r="F15" s="76" t="s">
        <v>139</v>
      </c>
      <c r="G15" s="77">
        <f>0</f>
        <v>0</v>
      </c>
      <c r="H15" s="78"/>
      <c r="I15" s="79">
        <f t="shared" si="0"/>
        <v>0</v>
      </c>
      <c r="J15" s="76" t="s">
        <v>141</v>
      </c>
      <c r="K15" s="22"/>
      <c r="L15" s="80">
        <f>IF(B$9&gt;0,E15*I15/$B$9,0)</f>
        <v>0</v>
      </c>
    </row>
    <row r="16" spans="1:12" s="2" customFormat="1" ht="30" customHeight="1" x14ac:dyDescent="0.3">
      <c r="A16" s="74" t="s">
        <v>136</v>
      </c>
      <c r="B16" s="252"/>
      <c r="C16" s="252"/>
      <c r="D16" s="75" t="str">
        <f>'Project Data'!A21</f>
        <v>Other Electricity Consumption</v>
      </c>
      <c r="E16" s="75">
        <f>'Project Data'!B21*1000</f>
        <v>0</v>
      </c>
      <c r="F16" s="76" t="s">
        <v>139</v>
      </c>
      <c r="G16" s="81" t="s">
        <v>140</v>
      </c>
      <c r="H16" s="71"/>
      <c r="I16" s="79">
        <f t="shared" si="0"/>
        <v>0</v>
      </c>
      <c r="J16" s="76" t="s">
        <v>141</v>
      </c>
      <c r="K16" s="22"/>
      <c r="L16" s="80">
        <f>IF(B$9&gt;0,E16*I16/$B$9,0)</f>
        <v>0</v>
      </c>
    </row>
    <row r="17" spans="1:12" ht="39.6" customHeight="1" x14ac:dyDescent="0.3">
      <c r="A17" s="74" t="s">
        <v>142</v>
      </c>
      <c r="B17" s="82" t="s">
        <v>143</v>
      </c>
      <c r="C17" s="4" t="s">
        <v>144</v>
      </c>
      <c r="D17" s="75" t="str">
        <f>'Project Data'!B26</f>
        <v>Please select</v>
      </c>
      <c r="E17" s="75">
        <f>'Project Data'!B25</f>
        <v>0</v>
      </c>
      <c r="F17" s="76" t="s">
        <v>72</v>
      </c>
      <c r="G17" s="77" t="str">
        <f>_xlfn.XLOOKUP(D17,'Emission Factors'!A28:A30,'Emission Factors'!B28:B30,"Not found - use EF override",0)</f>
        <v>Not found - use EF override</v>
      </c>
      <c r="H17" s="78"/>
      <c r="I17" s="79">
        <f t="shared" si="0"/>
        <v>0</v>
      </c>
      <c r="J17" s="76" t="s">
        <v>145</v>
      </c>
      <c r="K17" s="22"/>
      <c r="L17" s="80">
        <f>IF(B$9&gt;0,E17*I17*1000/$B$9,0)</f>
        <v>0</v>
      </c>
    </row>
    <row r="18" spans="1:12" ht="26.4" customHeight="1" x14ac:dyDescent="0.3">
      <c r="A18" s="74" t="s">
        <v>146</v>
      </c>
      <c r="B18" s="82" t="s">
        <v>143</v>
      </c>
      <c r="C18" s="270" t="s">
        <v>147</v>
      </c>
      <c r="D18" s="75" t="str">
        <f>'Project Data'!B33</f>
        <v>Please select</v>
      </c>
      <c r="E18" s="75">
        <f>'Project Data'!B34</f>
        <v>0</v>
      </c>
      <c r="F18" s="76" t="s">
        <v>78</v>
      </c>
      <c r="G18" s="75" t="str">
        <f>_xlfn.XLOOKUP(D18,'Emission Factors'!$A$15:$A$22,'Emission Factors'!$E$15:$E$22,"Not found - use EF override",0)</f>
        <v>Not found - use EF override</v>
      </c>
      <c r="H18" s="71"/>
      <c r="I18" s="79">
        <f t="shared" si="0"/>
        <v>0</v>
      </c>
      <c r="J18" s="76" t="s">
        <v>148</v>
      </c>
      <c r="K18" s="22"/>
      <c r="L18" s="80">
        <f>IF(B$9&gt;0,E18*I18/$B$9,0)</f>
        <v>0</v>
      </c>
    </row>
    <row r="19" spans="1:12" s="2" customFormat="1" ht="26.4" customHeight="1" x14ac:dyDescent="0.3">
      <c r="A19" s="74" t="s">
        <v>146</v>
      </c>
      <c r="B19" s="82" t="s">
        <v>143</v>
      </c>
      <c r="C19" s="251"/>
      <c r="D19" s="75" t="str">
        <f>'Project Data'!B35</f>
        <v>Please select</v>
      </c>
      <c r="E19" s="75">
        <f>'Project Data'!B36</f>
        <v>0</v>
      </c>
      <c r="F19" s="76" t="s">
        <v>78</v>
      </c>
      <c r="G19" s="75" t="str">
        <f>_xlfn.XLOOKUP(D19,'Emission Factors'!$A$15:$A$22,'Emission Factors'!$E$15:$E$22,"Not found - use EF override",0)</f>
        <v>Not found - use EF override</v>
      </c>
      <c r="H19" s="78"/>
      <c r="I19" s="79">
        <f t="shared" si="0"/>
        <v>0</v>
      </c>
      <c r="J19" s="76" t="s">
        <v>148</v>
      </c>
      <c r="K19" s="22"/>
      <c r="L19" s="80">
        <f>IF(B$9&gt;0,E19*I19/$B$9,0)</f>
        <v>0</v>
      </c>
    </row>
    <row r="20" spans="1:12" s="2" customFormat="1" ht="26.4" customHeight="1" x14ac:dyDescent="0.3">
      <c r="A20" s="74" t="s">
        <v>146</v>
      </c>
      <c r="B20" s="82" t="s">
        <v>143</v>
      </c>
      <c r="C20" s="252"/>
      <c r="D20" s="75" t="str">
        <f>'Project Data'!B37</f>
        <v>Please select</v>
      </c>
      <c r="E20" s="75">
        <f>'Project Data'!B38</f>
        <v>0</v>
      </c>
      <c r="F20" s="76" t="s">
        <v>78</v>
      </c>
      <c r="G20" s="75" t="str">
        <f>_xlfn.XLOOKUP(D20,'Emission Factors'!$A$15:$A$22,'Emission Factors'!$E$15:$E$22,"Not found - use EF override",0)</f>
        <v>Not found - use EF override</v>
      </c>
      <c r="H20" s="71"/>
      <c r="I20" s="79">
        <f t="shared" si="0"/>
        <v>0</v>
      </c>
      <c r="J20" s="76" t="s">
        <v>148</v>
      </c>
      <c r="K20" s="22"/>
      <c r="L20" s="80">
        <f>IF(B$9&gt;0,E20*I20/$B$9,0)</f>
        <v>0</v>
      </c>
    </row>
    <row r="21" spans="1:12" s="2" customFormat="1" x14ac:dyDescent="0.3">
      <c r="A21" s="83" t="s">
        <v>149</v>
      </c>
      <c r="B21" s="82" t="s">
        <v>143</v>
      </c>
      <c r="C21" s="4" t="s">
        <v>150</v>
      </c>
      <c r="D21" s="75" t="str">
        <f>'Project Data'!B30</f>
        <v>Please select</v>
      </c>
      <c r="E21" s="75">
        <f>'Project Data'!B29</f>
        <v>0</v>
      </c>
      <c r="F21" s="76" t="s">
        <v>78</v>
      </c>
      <c r="G21" s="75" t="str">
        <f>_xlfn.XLOOKUP(D21,'Emission Factors'!A62:A65,'Emission Factors'!B62:B65,"Not found - use EF override",0)</f>
        <v>Not found - use EF override</v>
      </c>
      <c r="H21" s="78"/>
      <c r="I21" s="79">
        <f t="shared" si="0"/>
        <v>0</v>
      </c>
      <c r="J21" s="76" t="s">
        <v>151</v>
      </c>
      <c r="K21" s="22"/>
      <c r="L21" s="80">
        <f>IF(B$9&gt;0,E21*I21*1000/$B$9,0)</f>
        <v>0</v>
      </c>
    </row>
    <row r="22" spans="1:12" ht="26.4" customHeight="1" x14ac:dyDescent="0.3">
      <c r="A22" s="74" t="s">
        <v>152</v>
      </c>
      <c r="B22" s="82" t="s">
        <v>143</v>
      </c>
      <c r="C22" s="270" t="s">
        <v>153</v>
      </c>
      <c r="D22" s="75" t="str">
        <f>'Project Data'!B41</f>
        <v>Please select</v>
      </c>
      <c r="E22" s="75">
        <f>'Project Data'!B42</f>
        <v>0</v>
      </c>
      <c r="F22" s="76" t="s">
        <v>92</v>
      </c>
      <c r="G22" s="75" t="str">
        <f>_xlfn.XLOOKUP(D22,'Emission Factors'!$A$40:$A$56,'Emission Factors'!$B$40:$B$56,"Not found - use EF override",0)</f>
        <v>Not found - use EF override</v>
      </c>
      <c r="H22" s="71"/>
      <c r="I22" s="79">
        <f t="shared" si="0"/>
        <v>0</v>
      </c>
      <c r="J22" s="76" t="s">
        <v>154</v>
      </c>
      <c r="K22" s="22"/>
      <c r="L22" s="80">
        <f>IF(B$9&gt;0,E22*I22/$B$9,0)</f>
        <v>0</v>
      </c>
    </row>
    <row r="23" spans="1:12" s="2" customFormat="1" ht="26.4" customHeight="1" x14ac:dyDescent="0.3">
      <c r="A23" s="74" t="s">
        <v>152</v>
      </c>
      <c r="B23" s="82" t="s">
        <v>143</v>
      </c>
      <c r="C23" s="251"/>
      <c r="D23" s="75" t="str">
        <f>'Project Data'!B43</f>
        <v>Please select</v>
      </c>
      <c r="E23" s="75">
        <f>'Project Data'!B44</f>
        <v>0</v>
      </c>
      <c r="F23" s="76" t="s">
        <v>92</v>
      </c>
      <c r="G23" s="75" t="str">
        <f>_xlfn.XLOOKUP(D23,'Emission Factors'!$A$40:$A$56,'Emission Factors'!$B$40:$B$56,"Not found - use EF override",0)</f>
        <v>Not found - use EF override</v>
      </c>
      <c r="H23" s="78"/>
      <c r="I23" s="79">
        <f t="shared" si="0"/>
        <v>0</v>
      </c>
      <c r="J23" s="76" t="s">
        <v>154</v>
      </c>
      <c r="K23" s="22"/>
      <c r="L23" s="80">
        <f>IF(B$9&gt;0,E23*I23/$B$9,0)</f>
        <v>0</v>
      </c>
    </row>
    <row r="24" spans="1:12" s="2" customFormat="1" ht="26.4" customHeight="1" x14ac:dyDescent="0.3">
      <c r="A24" s="74" t="s">
        <v>152</v>
      </c>
      <c r="B24" s="82" t="s">
        <v>143</v>
      </c>
      <c r="C24" s="251"/>
      <c r="D24" s="75" t="str">
        <f>'Project Data'!B45</f>
        <v>Please select</v>
      </c>
      <c r="E24" s="75">
        <f>'Project Data'!B46</f>
        <v>0</v>
      </c>
      <c r="F24" s="76" t="s">
        <v>92</v>
      </c>
      <c r="G24" s="75" t="str">
        <f>_xlfn.XLOOKUP(D24,'Emission Factors'!$A$40:$A$56,'Emission Factors'!$B$40:$B$56,"Not found - use EF override",0)</f>
        <v>Not found - use EF override</v>
      </c>
      <c r="H24" s="71"/>
      <c r="I24" s="79">
        <f t="shared" si="0"/>
        <v>0</v>
      </c>
      <c r="J24" s="76" t="s">
        <v>154</v>
      </c>
      <c r="K24" s="22"/>
      <c r="L24" s="80">
        <f>IF(B$9&gt;0,E24*I24/$B$9,0)</f>
        <v>0</v>
      </c>
    </row>
    <row r="25" spans="1:12" s="2" customFormat="1" ht="26.4" customHeight="1" x14ac:dyDescent="0.3">
      <c r="A25" s="74" t="s">
        <v>152</v>
      </c>
      <c r="B25" s="82" t="s">
        <v>143</v>
      </c>
      <c r="C25" s="252"/>
      <c r="D25" s="75" t="str">
        <f>'Project Data'!B47</f>
        <v>Please select</v>
      </c>
      <c r="E25" s="75">
        <f>'Project Data'!B48</f>
        <v>0</v>
      </c>
      <c r="F25" s="76" t="s">
        <v>92</v>
      </c>
      <c r="G25" s="75" t="str">
        <f>_xlfn.XLOOKUP(D25,'Emission Factors'!$A$40:$A$56,'Emission Factors'!$B$40:$B$56,"Not found - use EF override",0)</f>
        <v>Not found - use EF override</v>
      </c>
      <c r="H25" s="78"/>
      <c r="I25" s="79">
        <f t="shared" si="0"/>
        <v>0</v>
      </c>
      <c r="J25" s="76" t="s">
        <v>154</v>
      </c>
      <c r="K25" s="22"/>
      <c r="L25" s="80">
        <f>IF(B$9&gt;0,E25*I25/$B$9,0)</f>
        <v>0</v>
      </c>
    </row>
    <row r="26" spans="1:12" ht="39.6" customHeight="1" x14ac:dyDescent="0.3">
      <c r="A26" s="84" t="s">
        <v>155</v>
      </c>
      <c r="B26" s="85" t="s">
        <v>156</v>
      </c>
      <c r="C26" s="86" t="s">
        <v>157</v>
      </c>
      <c r="D26" s="86"/>
      <c r="E26" s="87"/>
      <c r="F26" s="87"/>
      <c r="G26" s="88"/>
      <c r="H26" s="87"/>
      <c r="I26" s="87"/>
      <c r="J26" s="88"/>
      <c r="K26" s="87"/>
      <c r="L26" s="89">
        <f>SUM(L14:L25)</f>
        <v>0</v>
      </c>
    </row>
    <row r="27" spans="1:12" ht="52.8" customHeight="1" x14ac:dyDescent="0.3">
      <c r="A27" s="74" t="s">
        <v>158</v>
      </c>
      <c r="B27" s="82" t="s">
        <v>159</v>
      </c>
      <c r="C27" s="74" t="s">
        <v>160</v>
      </c>
      <c r="D27" s="90"/>
      <c r="E27" s="91"/>
      <c r="F27" s="76" t="s">
        <v>161</v>
      </c>
      <c r="G27" s="82" t="s">
        <v>31</v>
      </c>
      <c r="H27" s="82" t="s">
        <v>31</v>
      </c>
      <c r="I27" s="82" t="s">
        <v>31</v>
      </c>
      <c r="J27" s="82" t="s">
        <v>31</v>
      </c>
      <c r="K27" s="22"/>
      <c r="L27" s="92">
        <f>IF(B$9&gt;0,E27*1000/$B$9,0)</f>
        <v>0</v>
      </c>
    </row>
    <row r="28" spans="1:12" ht="39.6" customHeight="1" x14ac:dyDescent="0.3">
      <c r="A28" s="74" t="s">
        <v>162</v>
      </c>
      <c r="B28" s="82" t="s">
        <v>163</v>
      </c>
      <c r="C28" s="74" t="s">
        <v>164</v>
      </c>
      <c r="D28" s="90"/>
      <c r="E28" s="91"/>
      <c r="F28" s="76" t="s">
        <v>161</v>
      </c>
      <c r="G28" s="82" t="s">
        <v>31</v>
      </c>
      <c r="H28" s="82" t="s">
        <v>31</v>
      </c>
      <c r="I28" s="82" t="s">
        <v>31</v>
      </c>
      <c r="J28" s="82" t="s">
        <v>31</v>
      </c>
      <c r="K28" s="22"/>
      <c r="L28" s="92">
        <f>IF(B$9&gt;0,E28*1000/$B$9,0)</f>
        <v>0</v>
      </c>
    </row>
    <row r="29" spans="1:12" ht="30" customHeight="1" x14ac:dyDescent="0.3">
      <c r="A29" s="84" t="s">
        <v>165</v>
      </c>
      <c r="B29" s="85" t="s">
        <v>166</v>
      </c>
      <c r="C29" s="86" t="s">
        <v>167</v>
      </c>
      <c r="D29" s="86"/>
      <c r="E29" s="87"/>
      <c r="F29" s="87"/>
      <c r="G29" s="88"/>
      <c r="H29" s="87"/>
      <c r="I29" s="87"/>
      <c r="J29" s="88"/>
      <c r="K29" s="87"/>
      <c r="L29" s="89">
        <f>L26+L27-L28</f>
        <v>0</v>
      </c>
    </row>
    <row r="30" spans="1:12" ht="30" customHeight="1" x14ac:dyDescent="0.3">
      <c r="A30" s="74" t="s">
        <v>168</v>
      </c>
      <c r="B30" s="82" t="s">
        <v>169</v>
      </c>
      <c r="C30" s="271" t="s">
        <v>170</v>
      </c>
      <c r="D30" s="75" t="str">
        <f>'Project Data'!B51</f>
        <v>Please select</v>
      </c>
      <c r="E30" s="75">
        <f>'Project Data'!B52</f>
        <v>0</v>
      </c>
      <c r="F30" s="76" t="s">
        <v>92</v>
      </c>
      <c r="G30" s="75" t="str">
        <f>_xlfn.XLOOKUP(D30,'Emission Factors'!$A$71:$A$73,'Emission Factors'!$B$71:$B$73,"Not found - use EF override",0)</f>
        <v>Not found - use EF override</v>
      </c>
      <c r="H30" s="78"/>
      <c r="I30" s="75">
        <f>IF(H30&lt;&gt;"",H30,IF(ISNUMBER(G30),G30,0))</f>
        <v>0</v>
      </c>
      <c r="J30" s="76" t="s">
        <v>171</v>
      </c>
      <c r="K30" s="22"/>
      <c r="L30" s="92">
        <f>IF(B$9&gt;0,E30*I30*1000/$B$9,0)</f>
        <v>0</v>
      </c>
    </row>
    <row r="31" spans="1:12" s="2" customFormat="1" ht="30" customHeight="1" x14ac:dyDescent="0.3">
      <c r="A31" s="74" t="s">
        <v>168</v>
      </c>
      <c r="B31" s="82" t="s">
        <v>169</v>
      </c>
      <c r="C31" s="251"/>
      <c r="D31" s="75" t="str">
        <f>'Project Data'!B53</f>
        <v>Please select</v>
      </c>
      <c r="E31" s="75">
        <f>'Project Data'!B54</f>
        <v>0</v>
      </c>
      <c r="F31" s="76" t="s">
        <v>92</v>
      </c>
      <c r="G31" s="75" t="str">
        <f>_xlfn.XLOOKUP(D31,'Emission Factors'!$A$71:$A$73,'Emission Factors'!$B$71:$B$73,"Not found - use EF override",0)</f>
        <v>Not found - use EF override</v>
      </c>
      <c r="H31" s="78"/>
      <c r="I31" s="75">
        <f>IF(H31&lt;&gt;"",H31,IF(ISNUMBER(G31),G31,0))</f>
        <v>0</v>
      </c>
      <c r="J31" s="76" t="s">
        <v>171</v>
      </c>
      <c r="K31" s="22"/>
      <c r="L31" s="92">
        <f>IF(B$9&gt;0,E31*I31*1000/$B$9,0)</f>
        <v>0</v>
      </c>
    </row>
    <row r="32" spans="1:12" s="2" customFormat="1" ht="30" customHeight="1" x14ac:dyDescent="0.3">
      <c r="A32" s="74" t="s">
        <v>168</v>
      </c>
      <c r="B32" s="82" t="s">
        <v>169</v>
      </c>
      <c r="C32" s="251"/>
      <c r="D32" s="75" t="str">
        <f>'Project Data'!B55</f>
        <v>Please select</v>
      </c>
      <c r="E32" s="75">
        <f>'Project Data'!B56</f>
        <v>0</v>
      </c>
      <c r="F32" s="76" t="s">
        <v>92</v>
      </c>
      <c r="G32" s="75" t="str">
        <f>_xlfn.XLOOKUP(D32,'Emission Factors'!$A$71:$A$73,'Emission Factors'!$B$71:$B$73,"Not found - use EF override",0)</f>
        <v>Not found - use EF override</v>
      </c>
      <c r="H32" s="78"/>
      <c r="I32" s="75">
        <f>IF(H32&lt;&gt;"",H32,IF(ISNUMBER(G32),G32,0))</f>
        <v>0</v>
      </c>
      <c r="J32" s="76" t="s">
        <v>171</v>
      </c>
      <c r="K32" s="22"/>
      <c r="L32" s="92">
        <f>IF(B$9&gt;0,E32*I32*1000/$B$9,0)</f>
        <v>0</v>
      </c>
    </row>
    <row r="33" spans="1:12" s="2" customFormat="1" ht="30" customHeight="1" x14ac:dyDescent="0.3">
      <c r="A33" s="74" t="s">
        <v>168</v>
      </c>
      <c r="B33" s="82" t="s">
        <v>169</v>
      </c>
      <c r="C33" s="251"/>
      <c r="D33" s="75" t="str">
        <f>'Project Data'!B57</f>
        <v>Please select</v>
      </c>
      <c r="E33" s="75">
        <f>'Project Data'!B58</f>
        <v>0</v>
      </c>
      <c r="F33" s="76" t="s">
        <v>92</v>
      </c>
      <c r="G33" s="75" t="str">
        <f>_xlfn.XLOOKUP(D33,'Emission Factors'!$A$71:$A$73,'Emission Factors'!$B$71:$B$73,"Not found - use EF override",0)</f>
        <v>Not found - use EF override</v>
      </c>
      <c r="H33" s="78"/>
      <c r="I33" s="75">
        <f>IF(H33&lt;&gt;"",H33,IF(ISNUMBER(G33),G33,0))</f>
        <v>0</v>
      </c>
      <c r="J33" s="76" t="s">
        <v>171</v>
      </c>
      <c r="K33" s="22"/>
      <c r="L33" s="92">
        <f>IF(B$9&gt;0,E33*I33*1000/$B$9,0)</f>
        <v>0</v>
      </c>
    </row>
    <row r="34" spans="1:12" ht="26.4" customHeight="1" x14ac:dyDescent="0.3">
      <c r="A34" s="74" t="s">
        <v>172</v>
      </c>
      <c r="B34" s="82" t="s">
        <v>173</v>
      </c>
      <c r="C34" s="74" t="s">
        <v>174</v>
      </c>
      <c r="D34" s="90"/>
      <c r="E34" s="93"/>
      <c r="F34" s="76" t="s">
        <v>175</v>
      </c>
      <c r="G34" s="82" t="s">
        <v>31</v>
      </c>
      <c r="H34" s="82" t="s">
        <v>31</v>
      </c>
      <c r="I34" s="82" t="s">
        <v>31</v>
      </c>
      <c r="J34" s="82" t="s">
        <v>31</v>
      </c>
      <c r="K34" s="22"/>
      <c r="L34" s="92">
        <f>IF(ISNUMBER(E34),E34,0)</f>
        <v>0</v>
      </c>
    </row>
    <row r="35" spans="1:12" ht="39.6" customHeight="1" x14ac:dyDescent="0.3">
      <c r="A35" s="74" t="s">
        <v>176</v>
      </c>
      <c r="B35" s="82" t="s">
        <v>177</v>
      </c>
      <c r="C35" s="74" t="s">
        <v>178</v>
      </c>
      <c r="D35" s="90"/>
      <c r="E35" s="94"/>
      <c r="F35" s="76" t="s">
        <v>175</v>
      </c>
      <c r="G35" s="82" t="s">
        <v>31</v>
      </c>
      <c r="H35" s="82" t="s">
        <v>31</v>
      </c>
      <c r="I35" s="82" t="s">
        <v>31</v>
      </c>
      <c r="J35" s="82" t="s">
        <v>31</v>
      </c>
      <c r="K35" s="22"/>
      <c r="L35" s="92">
        <f>IF(ISNUMBER(E35),E35,0)</f>
        <v>0</v>
      </c>
    </row>
    <row r="36" spans="1:12" ht="26.4" customHeight="1" x14ac:dyDescent="0.3">
      <c r="A36" s="74" t="s">
        <v>179</v>
      </c>
      <c r="B36" s="82" t="s">
        <v>180</v>
      </c>
      <c r="C36" s="74" t="s">
        <v>181</v>
      </c>
      <c r="D36" s="82" t="s">
        <v>31</v>
      </c>
      <c r="E36" s="82" t="s">
        <v>31</v>
      </c>
      <c r="F36" s="82" t="s">
        <v>31</v>
      </c>
      <c r="G36" s="82" t="s">
        <v>31</v>
      </c>
      <c r="H36" s="82" t="s">
        <v>31</v>
      </c>
      <c r="I36" s="82" t="s">
        <v>31</v>
      </c>
      <c r="J36" s="82" t="s">
        <v>31</v>
      </c>
      <c r="K36" s="82" t="s">
        <v>31</v>
      </c>
      <c r="L36" s="92">
        <f>0</f>
        <v>0</v>
      </c>
    </row>
    <row r="37" spans="1:12" s="2" customFormat="1" ht="45" customHeight="1" x14ac:dyDescent="0.3">
      <c r="A37" s="95" t="s">
        <v>531</v>
      </c>
      <c r="B37" s="96"/>
      <c r="C37" s="97" t="s">
        <v>535</v>
      </c>
      <c r="D37" s="97"/>
      <c r="E37" s="98"/>
      <c r="F37" s="98"/>
      <c r="G37" s="99"/>
      <c r="H37" s="98"/>
      <c r="I37" s="98"/>
      <c r="J37" s="99"/>
      <c r="K37" s="100" t="s">
        <v>232</v>
      </c>
      <c r="L37" s="101">
        <v>1</v>
      </c>
    </row>
    <row r="38" spans="1:12" ht="19.95" customHeight="1" x14ac:dyDescent="0.3">
      <c r="A38" s="95" t="s">
        <v>182</v>
      </c>
      <c r="B38" s="96" t="s">
        <v>183</v>
      </c>
      <c r="C38" s="97" t="s">
        <v>184</v>
      </c>
      <c r="D38" s="97"/>
      <c r="E38" s="98"/>
      <c r="F38" s="98"/>
      <c r="G38" s="99"/>
      <c r="H38" s="98"/>
      <c r="I38" s="98"/>
      <c r="J38" s="99"/>
      <c r="K38" s="100" t="s">
        <v>185</v>
      </c>
      <c r="L38" s="102">
        <f>L37*(L29+L30+L31+L32+L33+L34+L35-L36)</f>
        <v>0</v>
      </c>
    </row>
    <row r="39" spans="1:12" ht="31.2" customHeight="1" x14ac:dyDescent="0.3">
      <c r="A39" s="95" t="s">
        <v>186</v>
      </c>
      <c r="B39" s="96" t="s">
        <v>31</v>
      </c>
      <c r="C39" s="97" t="s">
        <v>187</v>
      </c>
      <c r="D39" s="97"/>
      <c r="E39" s="98"/>
      <c r="F39" s="98"/>
      <c r="G39" s="99"/>
      <c r="H39" s="98"/>
      <c r="I39" s="98"/>
      <c r="J39" s="103"/>
      <c r="K39" s="100" t="s">
        <v>188</v>
      </c>
      <c r="L39" s="102">
        <f>L38*120/1000</f>
        <v>0</v>
      </c>
    </row>
    <row r="40" spans="1:12" ht="30" customHeight="1" x14ac:dyDescent="0.3">
      <c r="A40" s="83" t="s">
        <v>189</v>
      </c>
      <c r="B40" s="82" t="s">
        <v>190</v>
      </c>
      <c r="C40" s="83" t="s">
        <v>191</v>
      </c>
      <c r="D40" s="82" t="s">
        <v>31</v>
      </c>
      <c r="E40" s="82" t="s">
        <v>31</v>
      </c>
      <c r="F40" s="82" t="s">
        <v>31</v>
      </c>
      <c r="G40" s="82" t="s">
        <v>31</v>
      </c>
      <c r="H40" s="82" t="s">
        <v>31</v>
      </c>
      <c r="I40" s="82" t="s">
        <v>31</v>
      </c>
      <c r="J40" s="82" t="s">
        <v>31</v>
      </c>
      <c r="K40" s="104" t="s">
        <v>192</v>
      </c>
      <c r="L40" s="105">
        <v>94</v>
      </c>
    </row>
    <row r="41" spans="1:12" ht="15.6" customHeight="1" x14ac:dyDescent="0.3">
      <c r="A41" s="106" t="s">
        <v>193</v>
      </c>
      <c r="B41" s="107" t="s">
        <v>194</v>
      </c>
      <c r="C41" s="108" t="s">
        <v>195</v>
      </c>
      <c r="D41" s="108"/>
      <c r="E41" s="109"/>
      <c r="F41" s="109"/>
      <c r="G41" s="110"/>
      <c r="H41" s="109"/>
      <c r="I41" s="109"/>
      <c r="J41" s="110"/>
      <c r="K41" s="109"/>
      <c r="L41" s="111">
        <f>IF(L40&gt;0,(L40-L38)/L40,0)</f>
        <v>1</v>
      </c>
    </row>
    <row r="42" spans="1:12" ht="30" customHeight="1" x14ac:dyDescent="0.3">
      <c r="A42" s="112" t="s">
        <v>196</v>
      </c>
      <c r="B42" s="96" t="s">
        <v>183</v>
      </c>
      <c r="C42" s="113" t="s">
        <v>197</v>
      </c>
      <c r="D42" s="113"/>
      <c r="E42" s="114"/>
      <c r="F42" s="114"/>
      <c r="G42" s="114"/>
      <c r="H42" s="114"/>
      <c r="I42" s="114"/>
      <c r="J42" s="114"/>
      <c r="K42" s="114"/>
      <c r="L42" s="115" t="str">
        <f>IF(L41&gt;=0.7,"PASS","FAIL")</f>
        <v>PASS</v>
      </c>
    </row>
    <row r="43" spans="1:12" x14ac:dyDescent="0.3">
      <c r="A43" s="2"/>
      <c r="B43" s="2"/>
      <c r="C43" s="2"/>
      <c r="E43" s="2"/>
      <c r="F43" s="2"/>
      <c r="H43" s="2"/>
      <c r="I43" s="2"/>
      <c r="K43" s="2"/>
      <c r="L43" s="2"/>
    </row>
    <row r="44" spans="1:12" x14ac:dyDescent="0.3">
      <c r="A44" s="268" t="s">
        <v>200</v>
      </c>
      <c r="B44" s="266"/>
      <c r="C44" s="266"/>
      <c r="D44" s="267"/>
      <c r="E44" s="266"/>
      <c r="F44" s="266"/>
      <c r="G44" s="267"/>
      <c r="H44" s="266"/>
      <c r="I44" s="266"/>
      <c r="J44" s="267"/>
      <c r="K44" s="266"/>
      <c r="L44" s="266"/>
    </row>
    <row r="45" spans="1:12" x14ac:dyDescent="0.3">
      <c r="A45" s="265" t="s">
        <v>201</v>
      </c>
      <c r="B45" s="266"/>
      <c r="C45" s="266"/>
      <c r="D45" s="267"/>
      <c r="E45" s="266"/>
      <c r="F45" s="266"/>
      <c r="G45" s="267"/>
      <c r="H45" s="266"/>
      <c r="I45" s="266"/>
      <c r="J45" s="267"/>
      <c r="K45" s="266"/>
      <c r="L45" s="266"/>
    </row>
    <row r="46" spans="1:12" x14ac:dyDescent="0.3">
      <c r="A46" s="265" t="s">
        <v>202</v>
      </c>
      <c r="B46" s="266"/>
      <c r="C46" s="266"/>
      <c r="D46" s="267"/>
      <c r="E46" s="266"/>
      <c r="F46" s="266"/>
      <c r="G46" s="267"/>
      <c r="H46" s="266"/>
      <c r="I46" s="266"/>
      <c r="J46" s="267"/>
      <c r="K46" s="266"/>
      <c r="L46" s="266"/>
    </row>
    <row r="47" spans="1:12" x14ac:dyDescent="0.3">
      <c r="A47" s="265" t="s">
        <v>203</v>
      </c>
      <c r="B47" s="266"/>
      <c r="C47" s="266"/>
      <c r="D47" s="267"/>
      <c r="E47" s="266"/>
      <c r="F47" s="266"/>
      <c r="G47" s="267"/>
      <c r="H47" s="266"/>
      <c r="I47" s="266"/>
      <c r="J47" s="267"/>
      <c r="K47" s="266"/>
      <c r="L47" s="266"/>
    </row>
    <row r="48" spans="1:12" x14ac:dyDescent="0.3">
      <c r="A48" s="265" t="s">
        <v>204</v>
      </c>
      <c r="B48" s="266"/>
      <c r="C48" s="266"/>
      <c r="D48" s="267"/>
      <c r="E48" s="266"/>
      <c r="F48" s="266"/>
      <c r="G48" s="267"/>
      <c r="H48" s="266"/>
      <c r="I48" s="266"/>
      <c r="J48" s="267"/>
      <c r="K48" s="266"/>
      <c r="L48" s="266"/>
    </row>
    <row r="49" spans="1:12" x14ac:dyDescent="0.3">
      <c r="A49" s="265" t="s">
        <v>205</v>
      </c>
      <c r="B49" s="266"/>
      <c r="C49" s="266"/>
      <c r="D49" s="267"/>
      <c r="E49" s="266"/>
      <c r="F49" s="266"/>
      <c r="G49" s="267"/>
      <c r="H49" s="266"/>
      <c r="I49" s="266"/>
      <c r="J49" s="267"/>
      <c r="K49" s="266"/>
      <c r="L49" s="266"/>
    </row>
  </sheetData>
  <sheetProtection sheet="1" formatCells="0" formatColumns="0" formatRows="0" sort="0" autoFilter="0" pivotTables="0"/>
  <mergeCells count="31">
    <mergeCell ref="A45:L45"/>
    <mergeCell ref="A49:L49"/>
    <mergeCell ref="A44:L44"/>
    <mergeCell ref="J12:J13"/>
    <mergeCell ref="C14:C16"/>
    <mergeCell ref="K12:K13"/>
    <mergeCell ref="A48:L48"/>
    <mergeCell ref="C18:C20"/>
    <mergeCell ref="B12:B13"/>
    <mergeCell ref="C30:C33"/>
    <mergeCell ref="H12:H13"/>
    <mergeCell ref="C22:C25"/>
    <mergeCell ref="C12:C13"/>
    <mergeCell ref="A47:L47"/>
    <mergeCell ref="A46:L46"/>
    <mergeCell ref="A1:L1"/>
    <mergeCell ref="B14:B16"/>
    <mergeCell ref="B5:L5"/>
    <mergeCell ref="G12:G13"/>
    <mergeCell ref="I12:I13"/>
    <mergeCell ref="A12:A13"/>
    <mergeCell ref="B6:L6"/>
    <mergeCell ref="B2:L2"/>
    <mergeCell ref="B4:L4"/>
    <mergeCell ref="C9:L9"/>
    <mergeCell ref="B3:L3"/>
    <mergeCell ref="C8:L8"/>
    <mergeCell ref="A11:L11"/>
    <mergeCell ref="F12:F13"/>
    <mergeCell ref="L12:L13"/>
    <mergeCell ref="D13:E13"/>
  </mergeCells>
  <pageMargins left="0.75" right="0.75" top="1" bottom="1" header="0.5" footer="0.5"/>
  <pageSetup paperSize="9"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3399"/>
  </sheetPr>
  <dimension ref="A1:L26"/>
  <sheetViews>
    <sheetView zoomScale="90" zoomScaleNormal="90" workbookViewId="0">
      <pane ySplit="12" topLeftCell="A13" activePane="bottomLeft" state="frozen"/>
      <selection pane="bottomLeft" activeCell="A13" sqref="A13"/>
    </sheetView>
  </sheetViews>
  <sheetFormatPr defaultRowHeight="14.4" x14ac:dyDescent="0.3"/>
  <cols>
    <col min="1" max="1" width="40.77734375" style="1" customWidth="1"/>
    <col min="2" max="2" width="15.77734375" style="1" customWidth="1"/>
    <col min="3" max="4" width="30.77734375" style="1" customWidth="1"/>
    <col min="5" max="5" width="15.77734375" style="1" customWidth="1"/>
    <col min="6" max="6" width="15.77734375" style="2" customWidth="1"/>
    <col min="7" max="7" width="30.77734375" style="1" customWidth="1"/>
    <col min="8" max="8" width="15.77734375" style="1" customWidth="1"/>
    <col min="9" max="9" width="15.77734375" style="2" customWidth="1"/>
    <col min="10" max="10" width="15.77734375" style="1" customWidth="1"/>
    <col min="11" max="11" width="30.77734375" style="1" customWidth="1"/>
    <col min="12" max="12" width="15.77734375" style="1" customWidth="1"/>
    <col min="13" max="14" width="8.88671875" style="1" customWidth="1"/>
    <col min="15" max="16384" width="8.88671875" style="1"/>
  </cols>
  <sheetData>
    <row r="1" spans="1:12" ht="14.4" customHeight="1" x14ac:dyDescent="0.3">
      <c r="A1" s="272" t="s">
        <v>206</v>
      </c>
      <c r="B1" s="273"/>
      <c r="C1" s="273"/>
      <c r="D1" s="273"/>
      <c r="E1" s="273"/>
      <c r="F1" s="273"/>
      <c r="G1" s="273"/>
      <c r="H1" s="273"/>
      <c r="I1" s="273"/>
      <c r="J1" s="273"/>
      <c r="K1" s="273"/>
      <c r="L1" s="273"/>
    </row>
    <row r="2" spans="1:12" ht="14.4" customHeight="1" x14ac:dyDescent="0.3">
      <c r="A2" s="58" t="s">
        <v>111</v>
      </c>
      <c r="B2" s="279" t="s">
        <v>207</v>
      </c>
      <c r="C2" s="259"/>
      <c r="D2" s="259"/>
      <c r="E2" s="259"/>
      <c r="F2" s="259"/>
      <c r="G2" s="259"/>
      <c r="H2" s="259"/>
      <c r="I2" s="259"/>
      <c r="J2" s="259"/>
      <c r="K2" s="259"/>
      <c r="L2" s="263"/>
    </row>
    <row r="3" spans="1:12" ht="14.4" customHeight="1" x14ac:dyDescent="0.3">
      <c r="A3" s="58" t="s">
        <v>113</v>
      </c>
      <c r="B3" s="288" t="s">
        <v>208</v>
      </c>
      <c r="C3" s="259"/>
      <c r="D3" s="259"/>
      <c r="E3" s="259"/>
      <c r="F3" s="259"/>
      <c r="G3" s="259"/>
      <c r="H3" s="259"/>
      <c r="I3" s="259"/>
      <c r="J3" s="259"/>
      <c r="K3" s="259"/>
      <c r="L3" s="263"/>
    </row>
    <row r="4" spans="1:12" ht="14.4" customHeight="1" x14ac:dyDescent="0.3">
      <c r="A4" s="58" t="s">
        <v>115</v>
      </c>
      <c r="B4" s="285" t="s">
        <v>209</v>
      </c>
      <c r="C4" s="286"/>
      <c r="D4" s="286"/>
      <c r="E4" s="286"/>
      <c r="F4" s="286"/>
      <c r="G4" s="286"/>
      <c r="H4" s="286"/>
      <c r="I4" s="286"/>
      <c r="J4" s="286"/>
      <c r="K4" s="286"/>
      <c r="L4" s="287"/>
    </row>
    <row r="5" spans="1:12" ht="14.4" customHeight="1" x14ac:dyDescent="0.3">
      <c r="A5" s="59" t="s">
        <v>117</v>
      </c>
      <c r="B5" s="276" t="s">
        <v>541</v>
      </c>
      <c r="C5" s="277"/>
      <c r="D5" s="277"/>
      <c r="E5" s="277"/>
      <c r="F5" s="277"/>
      <c r="G5" s="277"/>
      <c r="H5" s="277"/>
      <c r="I5" s="277"/>
      <c r="J5" s="277"/>
      <c r="K5" s="277"/>
      <c r="L5" s="278"/>
    </row>
    <row r="6" spans="1:12" s="2" customFormat="1" ht="14.4" customHeight="1" x14ac:dyDescent="0.3">
      <c r="A6" s="60" t="s">
        <v>199</v>
      </c>
      <c r="B6" s="274" t="s">
        <v>523</v>
      </c>
      <c r="C6" s="275"/>
      <c r="D6" s="275"/>
      <c r="E6" s="275"/>
      <c r="F6" s="275"/>
      <c r="G6" s="275"/>
      <c r="H6" s="275"/>
      <c r="I6" s="275"/>
      <c r="J6" s="275"/>
      <c r="K6" s="275"/>
      <c r="L6" s="275"/>
    </row>
    <row r="7" spans="1:12" x14ac:dyDescent="0.3">
      <c r="A7" s="61"/>
      <c r="B7" s="116"/>
      <c r="C7" s="63"/>
      <c r="D7" s="2"/>
      <c r="E7" s="2"/>
      <c r="G7" s="2"/>
      <c r="H7" s="2"/>
      <c r="J7" s="2"/>
      <c r="K7" s="2"/>
      <c r="L7" s="2"/>
    </row>
    <row r="8" spans="1:12" x14ac:dyDescent="0.3">
      <c r="A8" s="117" t="s">
        <v>210</v>
      </c>
      <c r="B8" s="118">
        <f>'Project Data'!B13*1000</f>
        <v>0</v>
      </c>
      <c r="C8" s="289" t="s">
        <v>120</v>
      </c>
      <c r="D8" s="275"/>
      <c r="E8" s="275"/>
      <c r="F8" s="275"/>
      <c r="G8" s="275"/>
      <c r="H8" s="275"/>
      <c r="I8" s="275"/>
      <c r="J8" s="275"/>
      <c r="K8" s="275"/>
      <c r="L8" s="275"/>
    </row>
    <row r="9" spans="1:12" s="2" customFormat="1" x14ac:dyDescent="0.3">
      <c r="A9" s="61"/>
      <c r="B9" s="116"/>
      <c r="C9" s="63"/>
    </row>
    <row r="10" spans="1:12" x14ac:dyDescent="0.3">
      <c r="A10" s="284" t="s">
        <v>123</v>
      </c>
      <c r="B10" s="259"/>
      <c r="C10" s="259"/>
      <c r="D10" s="259"/>
      <c r="E10" s="259"/>
      <c r="F10" s="259"/>
      <c r="G10" s="259"/>
      <c r="H10" s="259"/>
      <c r="I10" s="259"/>
      <c r="J10" s="259"/>
      <c r="K10" s="259"/>
      <c r="L10" s="263"/>
    </row>
    <row r="11" spans="1:12" x14ac:dyDescent="0.3">
      <c r="A11" s="257" t="s">
        <v>124</v>
      </c>
      <c r="B11" s="257" t="s">
        <v>211</v>
      </c>
      <c r="C11" s="257" t="s">
        <v>126</v>
      </c>
      <c r="D11" s="3" t="s">
        <v>127</v>
      </c>
      <c r="E11" s="3" t="s">
        <v>128</v>
      </c>
      <c r="F11" s="257" t="s">
        <v>129</v>
      </c>
      <c r="G11" s="254" t="s">
        <v>130</v>
      </c>
      <c r="H11" s="256" t="s">
        <v>131</v>
      </c>
      <c r="I11" s="256" t="s">
        <v>132</v>
      </c>
      <c r="J11" s="254" t="s">
        <v>133</v>
      </c>
      <c r="K11" s="256" t="s">
        <v>27</v>
      </c>
      <c r="L11" s="256" t="s">
        <v>212</v>
      </c>
    </row>
    <row r="12" spans="1:12" x14ac:dyDescent="0.3">
      <c r="A12" s="255"/>
      <c r="B12" s="255"/>
      <c r="C12" s="255"/>
      <c r="D12" s="257" t="s">
        <v>135</v>
      </c>
      <c r="E12" s="263"/>
      <c r="F12" s="255"/>
      <c r="G12" s="255"/>
      <c r="H12" s="255"/>
      <c r="I12" s="255"/>
      <c r="J12" s="255"/>
      <c r="K12" s="255"/>
      <c r="L12" s="255"/>
    </row>
    <row r="13" spans="1:12" s="2" customFormat="1" ht="15" customHeight="1" x14ac:dyDescent="0.3">
      <c r="A13" s="74" t="s">
        <v>213</v>
      </c>
      <c r="B13" s="280" t="s">
        <v>214</v>
      </c>
      <c r="C13" s="270" t="s">
        <v>147</v>
      </c>
      <c r="D13" s="119" t="str">
        <f>'Project Data'!B33</f>
        <v>Please select</v>
      </c>
      <c r="E13" s="119">
        <f>'Project Data'!B34</f>
        <v>0</v>
      </c>
      <c r="F13" s="76" t="s">
        <v>78</v>
      </c>
      <c r="G13" s="68" t="str">
        <f>_xlfn.XLOOKUP(D13,'Emission Factors'!$A$15:$A$22,'Emission Factors'!$B$15:$B$22,"Not found - use EF override",0)</f>
        <v>Not found - use EF override</v>
      </c>
      <c r="H13" s="71"/>
      <c r="I13" s="120">
        <f t="shared" ref="I13:I19" si="0">IF(H13&lt;&gt;"",H13,IF(ISNUMBER(G13),G13,0))</f>
        <v>0</v>
      </c>
      <c r="J13" s="76" t="s">
        <v>530</v>
      </c>
      <c r="K13" s="121"/>
      <c r="L13" s="122">
        <f>IF(B$8&gt;0,E13*I13/(1000*B$8),0)</f>
        <v>0</v>
      </c>
    </row>
    <row r="14" spans="1:12" s="2" customFormat="1" ht="15" customHeight="1" x14ac:dyDescent="0.3">
      <c r="A14" s="74" t="s">
        <v>213</v>
      </c>
      <c r="B14" s="281"/>
      <c r="C14" s="251"/>
      <c r="D14" s="119" t="str">
        <f>'Project Data'!B35</f>
        <v>Please select</v>
      </c>
      <c r="E14" s="119">
        <f>'Project Data'!B36</f>
        <v>0</v>
      </c>
      <c r="F14" s="76" t="s">
        <v>78</v>
      </c>
      <c r="G14" s="68" t="str">
        <f>_xlfn.XLOOKUP(D14,'Emission Factors'!$A$15:$A$22,'Emission Factors'!$B$15:$B$22,"Not found - use EF override",0)</f>
        <v>Not found - use EF override</v>
      </c>
      <c r="H14" s="71"/>
      <c r="I14" s="120">
        <f t="shared" si="0"/>
        <v>0</v>
      </c>
      <c r="J14" s="76" t="s">
        <v>530</v>
      </c>
      <c r="K14" s="121"/>
      <c r="L14" s="122">
        <f>IF(B$8&gt;0,E14*I14/(1000*B$8),0)</f>
        <v>0</v>
      </c>
    </row>
    <row r="15" spans="1:12" s="2" customFormat="1" ht="15" customHeight="1" x14ac:dyDescent="0.3">
      <c r="A15" s="74" t="s">
        <v>213</v>
      </c>
      <c r="B15" s="281"/>
      <c r="C15" s="252"/>
      <c r="D15" s="119" t="str">
        <f>'Project Data'!B37</f>
        <v>Please select</v>
      </c>
      <c r="E15" s="119">
        <f>'Project Data'!B38</f>
        <v>0</v>
      </c>
      <c r="F15" s="76" t="s">
        <v>78</v>
      </c>
      <c r="G15" s="68" t="str">
        <f>_xlfn.XLOOKUP(D15,'Emission Factors'!$A$15:$A$22,'Emission Factors'!$B$15:$B$22,"Not found - use EF override",0)</f>
        <v>Not found - use EF override</v>
      </c>
      <c r="H15" s="71"/>
      <c r="I15" s="120">
        <f t="shared" si="0"/>
        <v>0</v>
      </c>
      <c r="J15" s="76" t="s">
        <v>530</v>
      </c>
      <c r="K15" s="121"/>
      <c r="L15" s="122">
        <f>IF(B$8&gt;0,E15*I15/(1000*B$8),0)</f>
        <v>0</v>
      </c>
    </row>
    <row r="16" spans="1:12" s="2" customFormat="1" ht="15" customHeight="1" x14ac:dyDescent="0.3">
      <c r="A16" s="123" t="s">
        <v>215</v>
      </c>
      <c r="B16" s="282" t="s">
        <v>216</v>
      </c>
      <c r="C16" s="270" t="s">
        <v>217</v>
      </c>
      <c r="D16" s="119" t="str">
        <f>'Project Data'!B51</f>
        <v>Please select</v>
      </c>
      <c r="E16" s="119">
        <f>'Project Data'!B52</f>
        <v>0</v>
      </c>
      <c r="F16" s="76" t="s">
        <v>92</v>
      </c>
      <c r="G16" s="68" t="str">
        <f>_xlfn.XLOOKUP(D16,'Emission Factors'!$A$71:$A$73,'Emission Factors'!$B$71:$B$73,"Not found - use EF override",0)</f>
        <v>Not found - use EF override</v>
      </c>
      <c r="H16" s="71"/>
      <c r="I16" s="120">
        <f t="shared" si="0"/>
        <v>0</v>
      </c>
      <c r="J16" s="76" t="s">
        <v>171</v>
      </c>
      <c r="K16" s="121"/>
      <c r="L16" s="122">
        <f>IF(D16='Emission Factors'!$A$71,IF(B$8&gt;0,E16*I16/$B$8,0),0)</f>
        <v>0</v>
      </c>
    </row>
    <row r="17" spans="1:12" s="2" customFormat="1" ht="15" customHeight="1" x14ac:dyDescent="0.3">
      <c r="A17" s="123" t="s">
        <v>215</v>
      </c>
      <c r="B17" s="281"/>
      <c r="C17" s="251"/>
      <c r="D17" s="119" t="str">
        <f>'Project Data'!B53</f>
        <v>Please select</v>
      </c>
      <c r="E17" s="119">
        <f>'Project Data'!B54</f>
        <v>0</v>
      </c>
      <c r="F17" s="76" t="s">
        <v>92</v>
      </c>
      <c r="G17" s="68" t="str">
        <f>_xlfn.XLOOKUP(D17,'Emission Factors'!$A$71:$A$73,'Emission Factors'!$B$71:$B$73,"Not found - use EF override",0)</f>
        <v>Not found - use EF override</v>
      </c>
      <c r="H17" s="71"/>
      <c r="I17" s="120">
        <f t="shared" si="0"/>
        <v>0</v>
      </c>
      <c r="J17" s="76" t="s">
        <v>171</v>
      </c>
      <c r="K17" s="121"/>
      <c r="L17" s="122">
        <f>IF(D17='Emission Factors'!$A$71,IF(B$8&gt;0,E17*I17/$B$8,0),0)</f>
        <v>0</v>
      </c>
    </row>
    <row r="18" spans="1:12" s="2" customFormat="1" ht="15" customHeight="1" x14ac:dyDescent="0.3">
      <c r="A18" s="123" t="s">
        <v>215</v>
      </c>
      <c r="B18" s="281"/>
      <c r="C18" s="251"/>
      <c r="D18" s="119" t="str">
        <f>'Project Data'!B55</f>
        <v>Please select</v>
      </c>
      <c r="E18" s="119">
        <f>'Project Data'!B56</f>
        <v>0</v>
      </c>
      <c r="F18" s="76" t="s">
        <v>92</v>
      </c>
      <c r="G18" s="68" t="str">
        <f>_xlfn.XLOOKUP(D18,'Emission Factors'!$A$71:$A$73,'Emission Factors'!$B$71:$B$73,"Not found - use EF override",0)</f>
        <v>Not found - use EF override</v>
      </c>
      <c r="H18" s="71"/>
      <c r="I18" s="120">
        <f t="shared" si="0"/>
        <v>0</v>
      </c>
      <c r="J18" s="76" t="s">
        <v>171</v>
      </c>
      <c r="K18" s="121"/>
      <c r="L18" s="122">
        <f>IF(D18='Emission Factors'!$A$71,IF(B$8&gt;0,E18*I18/$B$8,0),0)</f>
        <v>0</v>
      </c>
    </row>
    <row r="19" spans="1:12" ht="15" customHeight="1" x14ac:dyDescent="0.3">
      <c r="A19" s="123" t="s">
        <v>215</v>
      </c>
      <c r="B19" s="283"/>
      <c r="C19" s="252"/>
      <c r="D19" s="119" t="str">
        <f>'Project Data'!B57</f>
        <v>Please select</v>
      </c>
      <c r="E19" s="119">
        <f>'Project Data'!B58</f>
        <v>0</v>
      </c>
      <c r="F19" s="76" t="s">
        <v>92</v>
      </c>
      <c r="G19" s="68" t="str">
        <f>_xlfn.XLOOKUP(D19,'Emission Factors'!$A$71:$A$73,'Emission Factors'!$B$71:$B$73,"Not found - use EF override",0)</f>
        <v>Not found - use EF override</v>
      </c>
      <c r="H19" s="71"/>
      <c r="I19" s="120">
        <f t="shared" si="0"/>
        <v>0</v>
      </c>
      <c r="J19" s="76" t="s">
        <v>171</v>
      </c>
      <c r="K19" s="121"/>
      <c r="L19" s="122">
        <f>IF(D19='Emission Factors'!$A$71,IF(B$8&gt;0,E19*I19/$B$8,0),0)</f>
        <v>0</v>
      </c>
    </row>
    <row r="20" spans="1:12" s="2" customFormat="1" ht="45" customHeight="1" x14ac:dyDescent="0.3">
      <c r="A20" s="95" t="s">
        <v>531</v>
      </c>
      <c r="B20" s="96"/>
      <c r="C20" s="97" t="s">
        <v>535</v>
      </c>
      <c r="D20" s="97"/>
      <c r="E20" s="98"/>
      <c r="F20" s="98"/>
      <c r="G20" s="99"/>
      <c r="H20" s="98"/>
      <c r="I20" s="98"/>
      <c r="J20" s="99"/>
      <c r="K20" s="100" t="s">
        <v>232</v>
      </c>
      <c r="L20" s="101">
        <v>1</v>
      </c>
    </row>
    <row r="21" spans="1:12" ht="31.2" customHeight="1" x14ac:dyDescent="0.3">
      <c r="A21" s="95" t="s">
        <v>182</v>
      </c>
      <c r="B21" s="124" t="s">
        <v>216</v>
      </c>
      <c r="C21" s="97"/>
      <c r="D21" s="97"/>
      <c r="E21" s="97"/>
      <c r="F21" s="97"/>
      <c r="G21" s="97"/>
      <c r="H21" s="97"/>
      <c r="I21" s="97"/>
      <c r="J21" s="97"/>
      <c r="K21" s="97"/>
      <c r="L21" s="125">
        <f>L20*SUM(L13:L19)</f>
        <v>0</v>
      </c>
    </row>
    <row r="22" spans="1:12" ht="14.4" customHeight="1" x14ac:dyDescent="0.3">
      <c r="A22" s="2"/>
      <c r="B22" s="2"/>
      <c r="C22" s="2"/>
      <c r="D22" s="2"/>
      <c r="E22" s="2"/>
      <c r="G22" s="2"/>
      <c r="H22" s="2"/>
      <c r="J22" s="2"/>
      <c r="K22" s="2"/>
      <c r="L22" s="2"/>
    </row>
    <row r="23" spans="1:12" x14ac:dyDescent="0.3">
      <c r="A23" s="268" t="s">
        <v>218</v>
      </c>
      <c r="B23" s="266"/>
      <c r="C23" s="266"/>
      <c r="D23" s="266"/>
      <c r="E23" s="266"/>
      <c r="F23" s="267"/>
      <c r="G23" s="266"/>
      <c r="H23" s="266"/>
      <c r="I23" s="267"/>
      <c r="J23" s="266"/>
      <c r="K23" s="266"/>
      <c r="L23" s="266"/>
    </row>
    <row r="24" spans="1:12" x14ac:dyDescent="0.3">
      <c r="A24" s="265" t="s">
        <v>219</v>
      </c>
      <c r="B24" s="266"/>
      <c r="C24" s="266"/>
      <c r="D24" s="266"/>
      <c r="E24" s="266"/>
      <c r="F24" s="267"/>
      <c r="G24" s="266"/>
      <c r="H24" s="266"/>
      <c r="I24" s="267"/>
      <c r="J24" s="266"/>
      <c r="K24" s="266"/>
      <c r="L24" s="266"/>
    </row>
    <row r="25" spans="1:12" s="2" customFormat="1" x14ac:dyDescent="0.3">
      <c r="A25" s="265" t="s">
        <v>534</v>
      </c>
      <c r="B25" s="267"/>
      <c r="C25" s="267"/>
      <c r="D25" s="267"/>
      <c r="E25" s="267"/>
      <c r="F25" s="267"/>
      <c r="G25" s="267"/>
      <c r="H25" s="267"/>
      <c r="I25" s="267"/>
      <c r="J25" s="267"/>
      <c r="K25" s="267"/>
      <c r="L25" s="267"/>
    </row>
    <row r="26" spans="1:12" x14ac:dyDescent="0.3">
      <c r="A26" s="265" t="s">
        <v>220</v>
      </c>
      <c r="B26" s="266"/>
      <c r="C26" s="266"/>
      <c r="D26" s="266"/>
      <c r="E26" s="266"/>
      <c r="F26" s="267"/>
      <c r="G26" s="266"/>
      <c r="H26" s="266"/>
      <c r="I26" s="267"/>
      <c r="J26" s="266"/>
      <c r="K26" s="266"/>
      <c r="L26" s="266"/>
    </row>
  </sheetData>
  <sheetProtection sheet="1" formatCells="0" formatColumns="0" formatRows="0" sort="0" autoFilter="0" pivotTables="0"/>
  <mergeCells count="27">
    <mergeCell ref="B3:L3"/>
    <mergeCell ref="C8:L8"/>
    <mergeCell ref="C11:C12"/>
    <mergeCell ref="A11:A12"/>
    <mergeCell ref="I11:I12"/>
    <mergeCell ref="B13:B15"/>
    <mergeCell ref="A23:L23"/>
    <mergeCell ref="B16:B19"/>
    <mergeCell ref="A10:L10"/>
    <mergeCell ref="B4:L4"/>
    <mergeCell ref="C13:C15"/>
    <mergeCell ref="A1:L1"/>
    <mergeCell ref="B6:L6"/>
    <mergeCell ref="A26:L26"/>
    <mergeCell ref="K11:K12"/>
    <mergeCell ref="B5:L5"/>
    <mergeCell ref="C16:C19"/>
    <mergeCell ref="F11:F12"/>
    <mergeCell ref="H11:H12"/>
    <mergeCell ref="J11:J12"/>
    <mergeCell ref="G11:G12"/>
    <mergeCell ref="A25:L25"/>
    <mergeCell ref="D12:E12"/>
    <mergeCell ref="A24:L24"/>
    <mergeCell ref="B2:L2"/>
    <mergeCell ref="B11:B12"/>
    <mergeCell ref="L11:L1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8C00"/>
  </sheetPr>
  <dimension ref="A1:L41"/>
  <sheetViews>
    <sheetView zoomScale="90" zoomScaleNormal="90" workbookViewId="0">
      <pane ySplit="12" topLeftCell="A13" activePane="bottomLeft" state="frozen"/>
      <selection pane="bottomLeft" activeCell="A13" sqref="A13"/>
    </sheetView>
  </sheetViews>
  <sheetFormatPr defaultRowHeight="14.4" x14ac:dyDescent="0.3"/>
  <cols>
    <col min="1" max="1" width="40.77734375" style="1" customWidth="1"/>
    <col min="2" max="2" width="15.77734375" style="1" customWidth="1"/>
    <col min="3" max="4" width="30.77734375" style="1" customWidth="1"/>
    <col min="5" max="5" width="15.77734375" style="1" customWidth="1"/>
    <col min="6" max="6" width="15.77734375" style="2" customWidth="1"/>
    <col min="7" max="7" width="30.77734375" style="1" customWidth="1"/>
    <col min="8" max="8" width="15.77734375" style="1" customWidth="1"/>
    <col min="9" max="9" width="15.77734375" style="2" customWidth="1"/>
    <col min="10" max="10" width="15.77734375" style="1" customWidth="1"/>
    <col min="11" max="11" width="30.77734375" style="1" customWidth="1"/>
    <col min="12" max="12" width="15.77734375" style="1" customWidth="1"/>
    <col min="13" max="13" width="9.6640625" style="1" bestFit="1" customWidth="1"/>
    <col min="14" max="15" width="8.88671875" style="1" customWidth="1"/>
    <col min="16" max="16384" width="8.88671875" style="1"/>
  </cols>
  <sheetData>
    <row r="1" spans="1:12" ht="19.95" customHeight="1" x14ac:dyDescent="0.3">
      <c r="A1" s="290" t="s">
        <v>221</v>
      </c>
      <c r="B1" s="266"/>
      <c r="C1" s="266"/>
      <c r="D1" s="266"/>
      <c r="E1" s="266"/>
      <c r="F1" s="267"/>
      <c r="G1" s="266"/>
      <c r="H1" s="266"/>
      <c r="I1" s="267"/>
      <c r="J1" s="266"/>
      <c r="K1" s="266"/>
      <c r="L1" s="266"/>
    </row>
    <row r="2" spans="1:12" ht="14.4" customHeight="1" x14ac:dyDescent="0.3">
      <c r="A2" s="58" t="s">
        <v>111</v>
      </c>
      <c r="B2" s="292" t="s">
        <v>222</v>
      </c>
      <c r="C2" s="259"/>
      <c r="D2" s="259"/>
      <c r="E2" s="259"/>
      <c r="F2" s="259"/>
      <c r="G2" s="259"/>
      <c r="H2" s="259"/>
      <c r="I2" s="259"/>
      <c r="J2" s="259"/>
      <c r="K2" s="259"/>
      <c r="L2" s="263"/>
    </row>
    <row r="3" spans="1:12" x14ac:dyDescent="0.3">
      <c r="A3" s="58" t="s">
        <v>113</v>
      </c>
      <c r="B3" s="292" t="s">
        <v>223</v>
      </c>
      <c r="C3" s="259"/>
      <c r="D3" s="259"/>
      <c r="E3" s="259"/>
      <c r="F3" s="259"/>
      <c r="G3" s="259"/>
      <c r="H3" s="259"/>
      <c r="I3" s="259"/>
      <c r="J3" s="259"/>
      <c r="K3" s="259"/>
      <c r="L3" s="263"/>
    </row>
    <row r="4" spans="1:12" ht="14.4" customHeight="1" x14ac:dyDescent="0.3">
      <c r="A4" s="58" t="s">
        <v>115</v>
      </c>
      <c r="B4" s="285" t="s">
        <v>209</v>
      </c>
      <c r="C4" s="286"/>
      <c r="D4" s="286"/>
      <c r="E4" s="286"/>
      <c r="F4" s="286"/>
      <c r="G4" s="286"/>
      <c r="H4" s="286"/>
      <c r="I4" s="286"/>
      <c r="J4" s="286"/>
      <c r="K4" s="286"/>
      <c r="L4" s="287"/>
    </row>
    <row r="5" spans="1:12" x14ac:dyDescent="0.3">
      <c r="A5" s="59" t="s">
        <v>117</v>
      </c>
      <c r="B5" s="291" t="s">
        <v>224</v>
      </c>
      <c r="C5" s="259"/>
      <c r="D5" s="259"/>
      <c r="E5" s="259"/>
      <c r="F5" s="259"/>
      <c r="G5" s="259"/>
      <c r="H5" s="259"/>
      <c r="I5" s="259"/>
      <c r="J5" s="259"/>
      <c r="K5" s="259"/>
      <c r="L5" s="263"/>
    </row>
    <row r="6" spans="1:12" s="2" customFormat="1" x14ac:dyDescent="0.3">
      <c r="A6" s="60" t="s">
        <v>199</v>
      </c>
      <c r="B6" s="292" t="s">
        <v>247</v>
      </c>
      <c r="C6" s="259"/>
      <c r="D6" s="259"/>
      <c r="E6" s="259"/>
      <c r="F6" s="259"/>
      <c r="G6" s="259"/>
      <c r="H6" s="259"/>
      <c r="I6" s="259"/>
      <c r="J6" s="259"/>
      <c r="K6" s="259"/>
      <c r="L6" s="263"/>
    </row>
    <row r="7" spans="1:12" x14ac:dyDescent="0.3">
      <c r="A7" s="126"/>
      <c r="B7" s="127"/>
      <c r="C7" s="128"/>
      <c r="D7" s="128"/>
      <c r="E7" s="2"/>
      <c r="G7" s="2"/>
      <c r="H7" s="2"/>
      <c r="J7" s="2"/>
      <c r="K7" s="2"/>
      <c r="L7" s="2"/>
    </row>
    <row r="8" spans="1:12" x14ac:dyDescent="0.3">
      <c r="A8" s="129" t="s">
        <v>119</v>
      </c>
      <c r="B8" s="130">
        <f>'Project Data'!B13*1000</f>
        <v>0</v>
      </c>
      <c r="C8" s="262" t="s">
        <v>120</v>
      </c>
      <c r="D8" s="259"/>
      <c r="E8" s="259"/>
      <c r="F8" s="259"/>
      <c r="G8" s="259"/>
      <c r="H8" s="259"/>
      <c r="I8" s="259"/>
      <c r="J8" s="259"/>
      <c r="K8" s="259"/>
      <c r="L8" s="263"/>
    </row>
    <row r="9" spans="1:12" x14ac:dyDescent="0.3">
      <c r="A9" s="126"/>
      <c r="B9" s="127"/>
      <c r="C9" s="128"/>
      <c r="D9" s="128"/>
      <c r="E9" s="2"/>
      <c r="G9" s="2"/>
      <c r="H9" s="2"/>
      <c r="J9" s="2"/>
      <c r="K9" s="2"/>
      <c r="L9" s="2"/>
    </row>
    <row r="10" spans="1:12" x14ac:dyDescent="0.3">
      <c r="A10" s="295" t="s">
        <v>123</v>
      </c>
      <c r="B10" s="296"/>
      <c r="C10" s="296"/>
      <c r="D10" s="296"/>
      <c r="E10" s="296"/>
      <c r="F10" s="296"/>
      <c r="G10" s="296"/>
      <c r="H10" s="296"/>
      <c r="I10" s="296"/>
      <c r="J10" s="296"/>
      <c r="K10" s="296"/>
      <c r="L10" s="296"/>
    </row>
    <row r="11" spans="1:12" x14ac:dyDescent="0.3">
      <c r="A11" s="256" t="s">
        <v>124</v>
      </c>
      <c r="B11" s="256" t="s">
        <v>211</v>
      </c>
      <c r="C11" s="256" t="s">
        <v>126</v>
      </c>
      <c r="D11" s="3" t="s">
        <v>127</v>
      </c>
      <c r="E11" s="3" t="s">
        <v>128</v>
      </c>
      <c r="F11" s="256" t="s">
        <v>129</v>
      </c>
      <c r="G11" s="254" t="s">
        <v>130</v>
      </c>
      <c r="H11" s="256" t="s">
        <v>131</v>
      </c>
      <c r="I11" s="256" t="s">
        <v>132</v>
      </c>
      <c r="J11" s="254" t="s">
        <v>133</v>
      </c>
      <c r="K11" s="256" t="s">
        <v>27</v>
      </c>
      <c r="L11" s="256" t="s">
        <v>225</v>
      </c>
    </row>
    <row r="12" spans="1:12" s="2" customFormat="1" x14ac:dyDescent="0.3">
      <c r="A12" s="255"/>
      <c r="B12" s="255"/>
      <c r="C12" s="255"/>
      <c r="D12" s="256" t="s">
        <v>135</v>
      </c>
      <c r="E12" s="263"/>
      <c r="F12" s="255"/>
      <c r="G12" s="255"/>
      <c r="H12" s="255"/>
      <c r="I12" s="255"/>
      <c r="J12" s="255"/>
      <c r="K12" s="255"/>
      <c r="L12" s="255"/>
    </row>
    <row r="13" spans="1:12" s="2" customFormat="1" x14ac:dyDescent="0.3">
      <c r="A13" s="131" t="s">
        <v>226</v>
      </c>
      <c r="B13" s="294" t="s">
        <v>227</v>
      </c>
      <c r="C13" s="294" t="s">
        <v>228</v>
      </c>
      <c r="D13" s="69" t="str">
        <f>'Project Data'!A19</f>
        <v>Grid Electricity Consumption</v>
      </c>
      <c r="E13" s="68">
        <f>'Project Data'!B19*1000</f>
        <v>0</v>
      </c>
      <c r="F13" s="70" t="s">
        <v>139</v>
      </c>
      <c r="G13" s="68" t="s">
        <v>140</v>
      </c>
      <c r="H13" s="71"/>
      <c r="I13" s="72">
        <f>IF(H13&lt;&gt;"",H13,IF(ISNUMBER(G13),G13,0))</f>
        <v>0</v>
      </c>
      <c r="J13" s="70" t="s">
        <v>141</v>
      </c>
      <c r="K13" s="121"/>
      <c r="L13" s="73">
        <f>IF(B$8&gt;0,(E13*I13/(1-E16))/$B$8/1000,0)</f>
        <v>0</v>
      </c>
    </row>
    <row r="14" spans="1:12" s="2" customFormat="1" x14ac:dyDescent="0.3">
      <c r="A14" s="131" t="s">
        <v>226</v>
      </c>
      <c r="B14" s="251"/>
      <c r="C14" s="251"/>
      <c r="D14" s="69" t="str">
        <f>'Project Data'!A20</f>
        <v>Renewable Electricity Consumption</v>
      </c>
      <c r="E14" s="68">
        <f>'Project Data'!B20*1000</f>
        <v>0</v>
      </c>
      <c r="F14" s="76" t="s">
        <v>139</v>
      </c>
      <c r="G14" s="81">
        <f>0</f>
        <v>0</v>
      </c>
      <c r="H14" s="78"/>
      <c r="I14" s="79">
        <f>IF(H14&lt;&gt;"",H14,IF(ISNUMBER(G14),G14,0))</f>
        <v>0</v>
      </c>
      <c r="J14" s="76" t="s">
        <v>141</v>
      </c>
      <c r="K14" s="121"/>
      <c r="L14" s="73">
        <f>IF(B$8&gt;0,E14*I14/$B$8/1000,0)</f>
        <v>0</v>
      </c>
    </row>
    <row r="15" spans="1:12" s="2" customFormat="1" x14ac:dyDescent="0.3">
      <c r="A15" s="131" t="s">
        <v>226</v>
      </c>
      <c r="B15" s="252"/>
      <c r="C15" s="252"/>
      <c r="D15" s="69" t="str">
        <f>'Project Data'!A21</f>
        <v>Other Electricity Consumption</v>
      </c>
      <c r="E15" s="68">
        <f>'Project Data'!B21*1000</f>
        <v>0</v>
      </c>
      <c r="F15" s="76" t="s">
        <v>139</v>
      </c>
      <c r="G15" s="81" t="s">
        <v>140</v>
      </c>
      <c r="H15" s="71"/>
      <c r="I15" s="79">
        <f>IF(H15&lt;&gt;"",H15,IF(ISNUMBER(G15),G15,0))</f>
        <v>0</v>
      </c>
      <c r="J15" s="76" t="s">
        <v>141</v>
      </c>
      <c r="K15" s="121"/>
      <c r="L15" s="73">
        <f>IF(B$8&gt;0,E15*I15/$B$8/1000,0)</f>
        <v>0</v>
      </c>
    </row>
    <row r="16" spans="1:12" s="2" customFormat="1" ht="30" customHeight="1" x14ac:dyDescent="0.3">
      <c r="A16" s="83" t="s">
        <v>229</v>
      </c>
      <c r="B16" s="4" t="s">
        <v>230</v>
      </c>
      <c r="C16" s="4" t="s">
        <v>231</v>
      </c>
      <c r="D16" s="132" t="s">
        <v>31</v>
      </c>
      <c r="E16" s="133"/>
      <c r="F16" s="70" t="s">
        <v>232</v>
      </c>
      <c r="G16" s="132" t="s">
        <v>31</v>
      </c>
      <c r="H16" s="132" t="s">
        <v>31</v>
      </c>
      <c r="I16" s="132" t="s">
        <v>31</v>
      </c>
      <c r="J16" s="132" t="s">
        <v>31</v>
      </c>
      <c r="K16" s="121"/>
      <c r="L16" s="132" t="s">
        <v>31</v>
      </c>
    </row>
    <row r="17" spans="1:12" s="2" customFormat="1" ht="39.6" customHeight="1" x14ac:dyDescent="0.3">
      <c r="A17" s="83" t="s">
        <v>233</v>
      </c>
      <c r="B17" s="5" t="s">
        <v>234</v>
      </c>
      <c r="C17" s="4" t="s">
        <v>144</v>
      </c>
      <c r="D17" s="75" t="str">
        <f>'Project Data'!B26</f>
        <v>Please select</v>
      </c>
      <c r="E17" s="75">
        <f>'Project Data'!B25</f>
        <v>0</v>
      </c>
      <c r="F17" s="76" t="s">
        <v>72</v>
      </c>
      <c r="G17" s="77" t="str">
        <f>_xlfn.XLOOKUP(D17,'Emission Factors'!A28:A30,'Emission Factors'!B28:B30,"Not found - use EF override",0)</f>
        <v>Not found - use EF override</v>
      </c>
      <c r="H17" s="78"/>
      <c r="I17" s="79">
        <f t="shared" ref="I17:I29" si="0">IF(H17&lt;&gt;"",H17,IF(ISNUMBER(G17),G17,0))</f>
        <v>0</v>
      </c>
      <c r="J17" s="76" t="s">
        <v>145</v>
      </c>
      <c r="K17" s="22"/>
      <c r="L17" s="80">
        <f>IF(B$8&gt;0,E17*I17/$B$8,0)</f>
        <v>0</v>
      </c>
    </row>
    <row r="18" spans="1:12" s="2" customFormat="1" x14ac:dyDescent="0.3">
      <c r="A18" s="83" t="s">
        <v>235</v>
      </c>
      <c r="B18" s="297" t="s">
        <v>236</v>
      </c>
      <c r="C18" s="270" t="s">
        <v>533</v>
      </c>
      <c r="D18" s="75" t="str">
        <f>'Project Data'!B33</f>
        <v>Please select</v>
      </c>
      <c r="E18" s="75">
        <f>'Project Data'!B34</f>
        <v>0</v>
      </c>
      <c r="F18" s="76" t="s">
        <v>78</v>
      </c>
      <c r="G18" s="79" t="str" cm="1">
        <f t="array" ref="G18">_xlfn.XLOOKUP(D18,'Emission Factors'!$A$15:$A$22,'Emission Factors'!$B$15:$B$22+'Emission Factors'!$C$15:$C$22,"Not found - use EF override",0)</f>
        <v>Not found - use EF override</v>
      </c>
      <c r="H18" s="71"/>
      <c r="I18" s="79">
        <f t="shared" si="0"/>
        <v>0</v>
      </c>
      <c r="J18" s="76" t="s">
        <v>148</v>
      </c>
      <c r="K18" s="22"/>
      <c r="L18" s="80">
        <f>IF(B$8&gt;0,E18*I18/$B$8/1000,0)</f>
        <v>0</v>
      </c>
    </row>
    <row r="19" spans="1:12" s="2" customFormat="1" x14ac:dyDescent="0.3">
      <c r="A19" s="83" t="s">
        <v>235</v>
      </c>
      <c r="B19" s="251"/>
      <c r="C19" s="251"/>
      <c r="D19" s="75" t="str">
        <f>'Project Data'!B35</f>
        <v>Please select</v>
      </c>
      <c r="E19" s="75">
        <f>'Project Data'!B36</f>
        <v>0</v>
      </c>
      <c r="F19" s="76" t="s">
        <v>78</v>
      </c>
      <c r="G19" s="79" t="str" cm="1">
        <f t="array" ref="G19">_xlfn.XLOOKUP(D19,'Emission Factors'!$A$15:$A$22,'Emission Factors'!$B$15:$B$22+'Emission Factors'!$C$15:$C$22,"Not found - use EF override",0)</f>
        <v>Not found - use EF override</v>
      </c>
      <c r="H19" s="78"/>
      <c r="I19" s="79">
        <f t="shared" si="0"/>
        <v>0</v>
      </c>
      <c r="J19" s="76" t="s">
        <v>148</v>
      </c>
      <c r="K19" s="22"/>
      <c r="L19" s="80">
        <f>IF(B$8&gt;0,E19*I19/$B$8/1000,0)</f>
        <v>0</v>
      </c>
    </row>
    <row r="20" spans="1:12" s="2" customFormat="1" x14ac:dyDescent="0.3">
      <c r="A20" s="83" t="s">
        <v>235</v>
      </c>
      <c r="B20" s="252"/>
      <c r="C20" s="252"/>
      <c r="D20" s="75" t="str">
        <f>'Project Data'!B37</f>
        <v>Please select</v>
      </c>
      <c r="E20" s="75">
        <f>'Project Data'!B38</f>
        <v>0</v>
      </c>
      <c r="F20" s="76" t="s">
        <v>78</v>
      </c>
      <c r="G20" s="79" t="str" cm="1">
        <f t="array" ref="G20">_xlfn.XLOOKUP(D20,'Emission Factors'!$A$15:$A$22,'Emission Factors'!$B$15:$B$22+'Emission Factors'!$C$15:$C$22,"Not found - use EF override",0)</f>
        <v>Not found - use EF override</v>
      </c>
      <c r="H20" s="71"/>
      <c r="I20" s="79">
        <f t="shared" si="0"/>
        <v>0</v>
      </c>
      <c r="J20" s="76" t="s">
        <v>148</v>
      </c>
      <c r="K20" s="22"/>
      <c r="L20" s="80">
        <f>IF(B$8&gt;0,E20*I20/$B$8/1000,0)</f>
        <v>0</v>
      </c>
    </row>
    <row r="21" spans="1:12" s="2" customFormat="1" x14ac:dyDescent="0.3">
      <c r="A21" s="83" t="s">
        <v>237</v>
      </c>
      <c r="B21" s="5" t="s">
        <v>236</v>
      </c>
      <c r="C21" s="4" t="s">
        <v>150</v>
      </c>
      <c r="D21" s="75" t="str">
        <f>'Project Data'!B30</f>
        <v>Please select</v>
      </c>
      <c r="E21" s="75">
        <f>'Project Data'!B29</f>
        <v>0</v>
      </c>
      <c r="F21" s="76" t="s">
        <v>78</v>
      </c>
      <c r="G21" s="75">
        <f>_xlfn.XLOOKUP(D21,'Emission Factors'!A61:A66,'Emission Factors'!B61:B66,"Not found - use EF override",0)</f>
        <v>0</v>
      </c>
      <c r="H21" s="78"/>
      <c r="I21" s="79">
        <f t="shared" si="0"/>
        <v>0</v>
      </c>
      <c r="J21" s="76" t="s">
        <v>151</v>
      </c>
      <c r="K21" s="22"/>
      <c r="L21" s="80">
        <f>IF(B$8&gt;0,E21*I21/$B$8,0)</f>
        <v>0</v>
      </c>
    </row>
    <row r="22" spans="1:12" s="2" customFormat="1" ht="30" customHeight="1" x14ac:dyDescent="0.3">
      <c r="A22" s="83" t="s">
        <v>238</v>
      </c>
      <c r="B22" s="297" t="s">
        <v>239</v>
      </c>
      <c r="C22" s="271" t="s">
        <v>240</v>
      </c>
      <c r="D22" s="75" t="str">
        <f>'Project Data'!B41</f>
        <v>Please select</v>
      </c>
      <c r="E22" s="75">
        <f>'Project Data'!B42</f>
        <v>0</v>
      </c>
      <c r="F22" s="76" t="s">
        <v>92</v>
      </c>
      <c r="G22" s="75">
        <f>0</f>
        <v>0</v>
      </c>
      <c r="H22" s="71"/>
      <c r="I22" s="79">
        <f t="shared" si="0"/>
        <v>0</v>
      </c>
      <c r="J22" s="76" t="s">
        <v>154</v>
      </c>
      <c r="K22" s="22"/>
      <c r="L22" s="80">
        <f>IF(B$8&gt;0,E22*I22/$B$8/1000,0)</f>
        <v>0</v>
      </c>
    </row>
    <row r="23" spans="1:12" s="2" customFormat="1" ht="30" customHeight="1" x14ac:dyDescent="0.3">
      <c r="A23" s="83" t="s">
        <v>238</v>
      </c>
      <c r="B23" s="251"/>
      <c r="C23" s="251"/>
      <c r="D23" s="75" t="str">
        <f>'Project Data'!B43</f>
        <v>Please select</v>
      </c>
      <c r="E23" s="75">
        <f>'Project Data'!B44</f>
        <v>0</v>
      </c>
      <c r="F23" s="76" t="s">
        <v>92</v>
      </c>
      <c r="G23" s="75">
        <f>0</f>
        <v>0</v>
      </c>
      <c r="H23" s="78"/>
      <c r="I23" s="79">
        <f t="shared" si="0"/>
        <v>0</v>
      </c>
      <c r="J23" s="76" t="s">
        <v>154</v>
      </c>
      <c r="K23" s="22"/>
      <c r="L23" s="80">
        <f>IF(B$8&gt;0,E23*I23/$B$8/1000,0)</f>
        <v>0</v>
      </c>
    </row>
    <row r="24" spans="1:12" s="2" customFormat="1" ht="30" customHeight="1" x14ac:dyDescent="0.3">
      <c r="A24" s="83" t="s">
        <v>238</v>
      </c>
      <c r="B24" s="251"/>
      <c r="C24" s="251"/>
      <c r="D24" s="75" t="str">
        <f>'Project Data'!B45</f>
        <v>Please select</v>
      </c>
      <c r="E24" s="75">
        <f>'Project Data'!B46</f>
        <v>0</v>
      </c>
      <c r="F24" s="76" t="s">
        <v>92</v>
      </c>
      <c r="G24" s="75">
        <f>0</f>
        <v>0</v>
      </c>
      <c r="H24" s="71"/>
      <c r="I24" s="79">
        <f t="shared" si="0"/>
        <v>0</v>
      </c>
      <c r="J24" s="76" t="s">
        <v>154</v>
      </c>
      <c r="K24" s="22"/>
      <c r="L24" s="80">
        <f>IF(B$8&gt;0,E24*I24/$B$8/1000,0)</f>
        <v>0</v>
      </c>
    </row>
    <row r="25" spans="1:12" s="2" customFormat="1" ht="30" customHeight="1" x14ac:dyDescent="0.3">
      <c r="A25" s="83" t="s">
        <v>238</v>
      </c>
      <c r="B25" s="252"/>
      <c r="C25" s="251"/>
      <c r="D25" s="75" t="str">
        <f>'Project Data'!B47</f>
        <v>Please select</v>
      </c>
      <c r="E25" s="75">
        <f>'Project Data'!B48</f>
        <v>0</v>
      </c>
      <c r="F25" s="76" t="s">
        <v>92</v>
      </c>
      <c r="G25" s="75">
        <f>0</f>
        <v>0</v>
      </c>
      <c r="H25" s="78"/>
      <c r="I25" s="79">
        <f t="shared" si="0"/>
        <v>0</v>
      </c>
      <c r="J25" s="76" t="s">
        <v>154</v>
      </c>
      <c r="K25" s="22"/>
      <c r="L25" s="80">
        <f>IF(B$8&gt;0,E25*I25/$B$8/1000,0)</f>
        <v>0</v>
      </c>
    </row>
    <row r="26" spans="1:12" s="2" customFormat="1" ht="15" customHeight="1" x14ac:dyDescent="0.3">
      <c r="A26" s="83" t="s">
        <v>241</v>
      </c>
      <c r="B26" s="293" t="s">
        <v>242</v>
      </c>
      <c r="C26" s="298" t="s">
        <v>170</v>
      </c>
      <c r="D26" s="134" t="str">
        <f>'Project Data'!B51</f>
        <v>Please select</v>
      </c>
      <c r="E26" s="75">
        <f>'Project Data'!B52</f>
        <v>0</v>
      </c>
      <c r="F26" s="76" t="s">
        <v>92</v>
      </c>
      <c r="G26" s="75" t="str">
        <f>_xlfn.XLOOKUP(D26,'Emission Factors'!$A$71:$A$73,'Emission Factors'!$B$71:$B$73,"Not found - use EF override",0)</f>
        <v>Not found - use EF override</v>
      </c>
      <c r="H26" s="78"/>
      <c r="I26" s="75">
        <f t="shared" si="0"/>
        <v>0</v>
      </c>
      <c r="J26" s="76" t="s">
        <v>171</v>
      </c>
      <c r="K26" s="22"/>
      <c r="L26" s="92">
        <f>IF(B$8&gt;0,E26*I26/$B$8,0)</f>
        <v>0</v>
      </c>
    </row>
    <row r="27" spans="1:12" s="2" customFormat="1" ht="15" customHeight="1" x14ac:dyDescent="0.3">
      <c r="A27" s="83" t="s">
        <v>241</v>
      </c>
      <c r="B27" s="281"/>
      <c r="C27" s="299"/>
      <c r="D27" s="134" t="str">
        <f>'Project Data'!B53</f>
        <v>Please select</v>
      </c>
      <c r="E27" s="75">
        <f>'Project Data'!B54</f>
        <v>0</v>
      </c>
      <c r="F27" s="76" t="s">
        <v>92</v>
      </c>
      <c r="G27" s="75" t="str">
        <f>_xlfn.XLOOKUP(D27,'Emission Factors'!$A$71:$A$73,'Emission Factors'!$B$71:$B$73,"Not found - use EF override",0)</f>
        <v>Not found - use EF override</v>
      </c>
      <c r="H27" s="78"/>
      <c r="I27" s="75">
        <f t="shared" si="0"/>
        <v>0</v>
      </c>
      <c r="J27" s="76" t="s">
        <v>171</v>
      </c>
      <c r="K27" s="22"/>
      <c r="L27" s="92">
        <f>IF(B$8&gt;0,E27*I27/$B$8,0)</f>
        <v>0</v>
      </c>
    </row>
    <row r="28" spans="1:12" s="2" customFormat="1" ht="15" customHeight="1" x14ac:dyDescent="0.3">
      <c r="A28" s="83" t="s">
        <v>241</v>
      </c>
      <c r="B28" s="281"/>
      <c r="C28" s="299"/>
      <c r="D28" s="134" t="str">
        <f>'Project Data'!B55</f>
        <v>Please select</v>
      </c>
      <c r="E28" s="75">
        <f>'Project Data'!B56</f>
        <v>0</v>
      </c>
      <c r="F28" s="76" t="s">
        <v>92</v>
      </c>
      <c r="G28" s="75" t="str">
        <f>_xlfn.XLOOKUP(D28,'Emission Factors'!$A$71:$A$73,'Emission Factors'!$B$71:$B$73,"Not found - use EF override",0)</f>
        <v>Not found - use EF override</v>
      </c>
      <c r="H28" s="78"/>
      <c r="I28" s="75">
        <f t="shared" si="0"/>
        <v>0</v>
      </c>
      <c r="J28" s="76" t="s">
        <v>171</v>
      </c>
      <c r="K28" s="22"/>
      <c r="L28" s="92">
        <f>IF(B$8&gt;0,E28*I28/$B$8,0)</f>
        <v>0</v>
      </c>
    </row>
    <row r="29" spans="1:12" s="2" customFormat="1" ht="15" customHeight="1" x14ac:dyDescent="0.3">
      <c r="A29" s="83" t="s">
        <v>241</v>
      </c>
      <c r="B29" s="283"/>
      <c r="C29" s="255"/>
      <c r="D29" s="134" t="str">
        <f>'Project Data'!B57</f>
        <v>Please select</v>
      </c>
      <c r="E29" s="75">
        <f>'Project Data'!B58</f>
        <v>0</v>
      </c>
      <c r="F29" s="76" t="s">
        <v>92</v>
      </c>
      <c r="G29" s="75" t="str">
        <f>_xlfn.XLOOKUP(D29,'Emission Factors'!$A$71:$A$73,'Emission Factors'!$B$71:$B$73,"Not found - use EF override",0)</f>
        <v>Not found - use EF override</v>
      </c>
      <c r="H29" s="78"/>
      <c r="I29" s="75">
        <f t="shared" si="0"/>
        <v>0</v>
      </c>
      <c r="J29" s="76" t="s">
        <v>171</v>
      </c>
      <c r="K29" s="22"/>
      <c r="L29" s="92">
        <f>IF(B$8&gt;0,E29*I29/$B$8,0)</f>
        <v>0</v>
      </c>
    </row>
    <row r="30" spans="1:12" x14ac:dyDescent="0.3">
      <c r="A30" s="126"/>
      <c r="B30" s="127"/>
      <c r="C30" s="128"/>
      <c r="D30" s="128"/>
      <c r="E30" s="2"/>
      <c r="G30" s="2"/>
      <c r="H30" s="2"/>
      <c r="J30" s="2"/>
      <c r="K30" s="2"/>
      <c r="L30" s="2"/>
    </row>
    <row r="31" spans="1:12" s="2" customFormat="1" ht="39.6" x14ac:dyDescent="0.3">
      <c r="A31" s="95" t="s">
        <v>531</v>
      </c>
      <c r="B31" s="96"/>
      <c r="C31" s="97" t="s">
        <v>535</v>
      </c>
      <c r="D31" s="97"/>
      <c r="E31" s="98"/>
      <c r="F31" s="98"/>
      <c r="G31" s="99"/>
      <c r="H31" s="98"/>
      <c r="I31" s="98"/>
      <c r="J31" s="99"/>
      <c r="K31" s="100" t="s">
        <v>232</v>
      </c>
      <c r="L31" s="101">
        <v>1</v>
      </c>
    </row>
    <row r="32" spans="1:12" ht="15.6" customHeight="1" x14ac:dyDescent="0.3">
      <c r="A32" s="135" t="s">
        <v>243</v>
      </c>
      <c r="B32" s="136"/>
      <c r="C32" s="136"/>
      <c r="D32" s="136"/>
      <c r="E32" s="136"/>
      <c r="F32" s="136"/>
      <c r="G32" s="136"/>
      <c r="H32" s="136"/>
      <c r="I32" s="136"/>
      <c r="J32" s="137"/>
      <c r="K32" s="138"/>
      <c r="L32" s="139">
        <f>L31*(L13+L14+L15+L17+L18+L19+L20+L21+L22+L23+L24+L25+L26+L27+L28+L29)</f>
        <v>0</v>
      </c>
    </row>
    <row r="33" spans="1:12" ht="15.6" customHeight="1" x14ac:dyDescent="0.3">
      <c r="A33" s="135" t="s">
        <v>243</v>
      </c>
      <c r="B33" s="136"/>
      <c r="C33" s="140"/>
      <c r="D33" s="140"/>
      <c r="E33" s="140"/>
      <c r="F33" s="140"/>
      <c r="G33" s="140"/>
      <c r="H33" s="140"/>
      <c r="I33" s="140"/>
      <c r="J33" s="141"/>
      <c r="K33" s="142" t="s">
        <v>244</v>
      </c>
      <c r="L33" s="143">
        <f>ROUND(L32,1)</f>
        <v>0</v>
      </c>
    </row>
    <row r="34" spans="1:12" ht="15.6" customHeight="1" x14ac:dyDescent="0.3">
      <c r="A34" s="135" t="s">
        <v>245</v>
      </c>
      <c r="B34" s="136"/>
      <c r="C34" s="140"/>
      <c r="D34" s="140"/>
      <c r="E34" s="140"/>
      <c r="F34" s="140"/>
      <c r="G34" s="140"/>
      <c r="H34" s="140"/>
      <c r="I34" s="140"/>
      <c r="J34" s="141"/>
      <c r="K34" s="142" t="s">
        <v>246</v>
      </c>
      <c r="L34" s="144" t="str">
        <f>IF(L33&lt;=2,"PASS","FAIL")</f>
        <v>PASS</v>
      </c>
    </row>
    <row r="35" spans="1:12" x14ac:dyDescent="0.3">
      <c r="A35" s="126"/>
      <c r="B35" s="127"/>
      <c r="C35" s="128"/>
      <c r="D35" s="128"/>
      <c r="E35" s="2"/>
      <c r="G35" s="2"/>
      <c r="H35" s="2"/>
      <c r="J35" s="2"/>
      <c r="K35" s="2"/>
      <c r="L35" s="2"/>
    </row>
    <row r="36" spans="1:12" x14ac:dyDescent="0.3">
      <c r="A36" s="268" t="s">
        <v>249</v>
      </c>
      <c r="B36" s="266"/>
      <c r="C36" s="266"/>
      <c r="D36" s="266"/>
      <c r="E36" s="266"/>
      <c r="F36" s="267"/>
      <c r="G36" s="266"/>
      <c r="H36" s="266"/>
      <c r="I36" s="267"/>
      <c r="J36" s="266"/>
      <c r="K36" s="266"/>
      <c r="L36" s="266"/>
    </row>
    <row r="37" spans="1:12" s="2" customFormat="1" ht="14.4" customHeight="1" x14ac:dyDescent="0.3">
      <c r="A37" s="265" t="s">
        <v>250</v>
      </c>
      <c r="B37" s="267"/>
      <c r="C37" s="267"/>
      <c r="D37" s="267"/>
      <c r="E37" s="267"/>
      <c r="F37" s="267"/>
      <c r="G37" s="267"/>
      <c r="H37" s="267"/>
      <c r="I37" s="267"/>
      <c r="J37" s="267"/>
      <c r="K37" s="267"/>
      <c r="L37" s="267"/>
    </row>
    <row r="38" spans="1:12" s="2" customFormat="1" x14ac:dyDescent="0.3">
      <c r="A38" s="265" t="s">
        <v>251</v>
      </c>
      <c r="B38" s="267"/>
      <c r="C38" s="267"/>
      <c r="D38" s="267"/>
      <c r="E38" s="267"/>
      <c r="F38" s="267"/>
      <c r="G38" s="267"/>
      <c r="H38" s="267"/>
      <c r="I38" s="267"/>
      <c r="J38" s="267"/>
      <c r="K38" s="267"/>
      <c r="L38" s="267"/>
    </row>
    <row r="39" spans="1:12" x14ac:dyDescent="0.3">
      <c r="A39" s="265" t="s">
        <v>252</v>
      </c>
      <c r="B39" s="266"/>
      <c r="C39" s="266"/>
      <c r="D39" s="266"/>
      <c r="E39" s="266"/>
      <c r="F39" s="267"/>
      <c r="G39" s="266"/>
      <c r="H39" s="266"/>
      <c r="I39" s="267"/>
      <c r="J39" s="266"/>
      <c r="K39" s="266"/>
      <c r="L39" s="266"/>
    </row>
    <row r="40" spans="1:12" x14ac:dyDescent="0.3">
      <c r="A40" s="265" t="s">
        <v>532</v>
      </c>
      <c r="B40" s="266"/>
      <c r="C40" s="266"/>
      <c r="D40" s="266"/>
      <c r="E40" s="266"/>
      <c r="F40" s="267"/>
      <c r="G40" s="266"/>
      <c r="H40" s="266"/>
      <c r="I40" s="267"/>
      <c r="J40" s="266"/>
      <c r="K40" s="266"/>
      <c r="L40" s="266"/>
    </row>
    <row r="41" spans="1:12" ht="14.4" customHeight="1" x14ac:dyDescent="0.3">
      <c r="A41" s="265" t="s">
        <v>534</v>
      </c>
      <c r="B41" s="267"/>
      <c r="C41" s="267"/>
      <c r="D41" s="267"/>
      <c r="E41" s="267"/>
      <c r="F41" s="267"/>
      <c r="G41" s="267"/>
      <c r="H41" s="267"/>
      <c r="I41" s="267"/>
      <c r="J41" s="267"/>
      <c r="K41" s="267"/>
      <c r="L41" s="267"/>
    </row>
  </sheetData>
  <sheetProtection sheet="1" formatCells="0" formatColumns="0" formatRows="0" sort="0" autoFilter="0" pivotTables="0"/>
  <mergeCells count="33">
    <mergeCell ref="A36:L36"/>
    <mergeCell ref="B18:B20"/>
    <mergeCell ref="A38:L38"/>
    <mergeCell ref="K11:K12"/>
    <mergeCell ref="A41:L41"/>
    <mergeCell ref="B3:L3"/>
    <mergeCell ref="B22:B25"/>
    <mergeCell ref="C8:L8"/>
    <mergeCell ref="C11:C12"/>
    <mergeCell ref="G11:G12"/>
    <mergeCell ref="A37:L37"/>
    <mergeCell ref="D12:E12"/>
    <mergeCell ref="C26:C29"/>
    <mergeCell ref="A39:L39"/>
    <mergeCell ref="A40:L40"/>
    <mergeCell ref="B4:L4"/>
    <mergeCell ref="C13:C15"/>
    <mergeCell ref="A1:L1"/>
    <mergeCell ref="B5:L5"/>
    <mergeCell ref="B2:L2"/>
    <mergeCell ref="B26:B29"/>
    <mergeCell ref="F11:F12"/>
    <mergeCell ref="H11:H12"/>
    <mergeCell ref="J11:J12"/>
    <mergeCell ref="B6:L6"/>
    <mergeCell ref="C22:C25"/>
    <mergeCell ref="B11:B12"/>
    <mergeCell ref="L11:L12"/>
    <mergeCell ref="B13:B15"/>
    <mergeCell ref="A10:L10"/>
    <mergeCell ref="A11:A12"/>
    <mergeCell ref="I11:I12"/>
    <mergeCell ref="C18:C20"/>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L49"/>
  <sheetViews>
    <sheetView zoomScale="80" zoomScaleNormal="80" workbookViewId="0">
      <pane ySplit="2" topLeftCell="A3" activePane="bottomLeft" state="frozen"/>
      <selection activeCell="B61" sqref="B61"/>
      <selection pane="bottomLeft" sqref="A1:L1"/>
    </sheetView>
  </sheetViews>
  <sheetFormatPr defaultRowHeight="14.4" x14ac:dyDescent="0.3"/>
  <cols>
    <col min="1" max="1" width="40.77734375" style="1" customWidth="1"/>
    <col min="2" max="2" width="15.77734375" style="1" customWidth="1"/>
    <col min="3" max="4" width="30.77734375" style="1" customWidth="1"/>
    <col min="5" max="5" width="15.77734375" style="1" customWidth="1"/>
    <col min="6" max="6" width="15.77734375" style="2" customWidth="1"/>
    <col min="7" max="7" width="30.77734375" style="1" customWidth="1"/>
    <col min="8" max="8" width="15.77734375" style="1" customWidth="1"/>
    <col min="9" max="9" width="15.77734375" style="2" customWidth="1"/>
    <col min="10" max="10" width="15.77734375" style="1" customWidth="1"/>
    <col min="11" max="11" width="30.77734375" style="1" customWidth="1"/>
    <col min="12" max="12" width="15.77734375" style="1" customWidth="1"/>
    <col min="13" max="14" width="8.88671875" style="1" customWidth="1"/>
    <col min="15" max="16384" width="8.88671875" style="1"/>
  </cols>
  <sheetData>
    <row r="1" spans="1:12" ht="19.95" customHeight="1" x14ac:dyDescent="0.3">
      <c r="A1" s="290" t="s">
        <v>253</v>
      </c>
      <c r="B1" s="266"/>
      <c r="C1" s="266"/>
      <c r="D1" s="266"/>
      <c r="E1" s="266"/>
      <c r="F1" s="267"/>
      <c r="G1" s="266"/>
      <c r="H1" s="266"/>
      <c r="I1" s="267"/>
      <c r="J1" s="266"/>
      <c r="K1" s="266"/>
      <c r="L1" s="266"/>
    </row>
    <row r="2" spans="1:12" ht="14.4" customHeight="1" x14ac:dyDescent="0.3">
      <c r="A2" s="58" t="s">
        <v>111</v>
      </c>
      <c r="B2" s="292" t="s">
        <v>254</v>
      </c>
      <c r="C2" s="259"/>
      <c r="D2" s="259"/>
      <c r="E2" s="259"/>
      <c r="F2" s="259"/>
      <c r="G2" s="259"/>
      <c r="H2" s="259"/>
      <c r="I2" s="259"/>
      <c r="J2" s="259"/>
      <c r="K2" s="259"/>
      <c r="L2" s="263"/>
    </row>
    <row r="3" spans="1:12" x14ac:dyDescent="0.3">
      <c r="A3" s="58" t="s">
        <v>113</v>
      </c>
      <c r="B3" s="292" t="s">
        <v>255</v>
      </c>
      <c r="C3" s="259"/>
      <c r="D3" s="259"/>
      <c r="E3" s="259"/>
      <c r="F3" s="259"/>
      <c r="G3" s="259"/>
      <c r="H3" s="259"/>
      <c r="I3" s="259"/>
      <c r="J3" s="259"/>
      <c r="K3" s="259"/>
      <c r="L3" s="263"/>
    </row>
    <row r="4" spans="1:12" ht="14.4" customHeight="1" x14ac:dyDescent="0.3">
      <c r="A4" s="58" t="s">
        <v>115</v>
      </c>
      <c r="B4" s="300" t="s">
        <v>209</v>
      </c>
      <c r="C4" s="259"/>
      <c r="D4" s="259"/>
      <c r="E4" s="259"/>
      <c r="F4" s="259"/>
      <c r="G4" s="259"/>
      <c r="H4" s="259"/>
      <c r="I4" s="259"/>
      <c r="J4" s="259"/>
      <c r="K4" s="259"/>
      <c r="L4" s="260"/>
    </row>
    <row r="5" spans="1:12" s="2" customFormat="1" x14ac:dyDescent="0.3">
      <c r="A5" s="59" t="s">
        <v>117</v>
      </c>
      <c r="B5" s="285" t="s">
        <v>256</v>
      </c>
      <c r="C5" s="286"/>
      <c r="D5" s="286"/>
      <c r="E5" s="286"/>
      <c r="F5" s="286"/>
      <c r="G5" s="286"/>
      <c r="H5" s="286"/>
      <c r="I5" s="286"/>
      <c r="J5" s="286"/>
      <c r="K5" s="286"/>
      <c r="L5" s="287"/>
    </row>
    <row r="6" spans="1:12" x14ac:dyDescent="0.3">
      <c r="A6" s="60" t="s">
        <v>199</v>
      </c>
      <c r="B6" s="292" t="s">
        <v>247</v>
      </c>
      <c r="C6" s="259"/>
      <c r="D6" s="259"/>
      <c r="E6" s="259"/>
      <c r="F6" s="259"/>
      <c r="G6" s="259"/>
      <c r="H6" s="259"/>
      <c r="I6" s="259"/>
      <c r="J6" s="259"/>
      <c r="K6" s="259"/>
      <c r="L6" s="263"/>
    </row>
    <row r="7" spans="1:12" s="2" customFormat="1" x14ac:dyDescent="0.3">
      <c r="A7" s="126"/>
      <c r="B7" s="127"/>
      <c r="C7" s="128"/>
      <c r="D7" s="128"/>
    </row>
    <row r="8" spans="1:12" x14ac:dyDescent="0.3">
      <c r="A8" s="129" t="s">
        <v>119</v>
      </c>
      <c r="B8" s="130">
        <f>'Project Data'!B13*1000</f>
        <v>0</v>
      </c>
      <c r="C8" s="262" t="s">
        <v>120</v>
      </c>
      <c r="D8" s="259"/>
      <c r="E8" s="259"/>
      <c r="F8" s="259"/>
      <c r="G8" s="259"/>
      <c r="H8" s="259"/>
      <c r="I8" s="259"/>
      <c r="J8" s="259"/>
      <c r="K8" s="259"/>
      <c r="L8" s="263"/>
    </row>
    <row r="9" spans="1:12" x14ac:dyDescent="0.3">
      <c r="A9" s="126"/>
      <c r="B9" s="127"/>
      <c r="C9" s="128"/>
      <c r="D9" s="128"/>
      <c r="E9" s="2"/>
      <c r="G9" s="2"/>
      <c r="H9" s="2"/>
      <c r="J9" s="2"/>
      <c r="K9" s="2"/>
      <c r="L9" s="2"/>
    </row>
    <row r="10" spans="1:12" x14ac:dyDescent="0.3">
      <c r="A10" s="302" t="s">
        <v>123</v>
      </c>
      <c r="B10" s="259"/>
      <c r="C10" s="259"/>
      <c r="D10" s="259"/>
      <c r="E10" s="259"/>
      <c r="F10" s="259"/>
      <c r="G10" s="259"/>
      <c r="H10" s="259"/>
      <c r="I10" s="259"/>
      <c r="J10" s="259"/>
      <c r="K10" s="259"/>
      <c r="L10" s="263"/>
    </row>
    <row r="11" spans="1:12" x14ac:dyDescent="0.3">
      <c r="A11" s="256" t="s">
        <v>124</v>
      </c>
      <c r="B11" s="256" t="s">
        <v>125</v>
      </c>
      <c r="C11" s="256" t="s">
        <v>126</v>
      </c>
      <c r="D11" s="3" t="s">
        <v>127</v>
      </c>
      <c r="E11" s="3" t="s">
        <v>128</v>
      </c>
      <c r="F11" s="256" t="s">
        <v>129</v>
      </c>
      <c r="G11" s="254" t="s">
        <v>130</v>
      </c>
      <c r="H11" s="256" t="s">
        <v>131</v>
      </c>
      <c r="I11" s="256" t="s">
        <v>132</v>
      </c>
      <c r="J11" s="254" t="s">
        <v>133</v>
      </c>
      <c r="K11" s="256" t="s">
        <v>27</v>
      </c>
      <c r="L11" s="256" t="s">
        <v>212</v>
      </c>
    </row>
    <row r="12" spans="1:12" s="2" customFormat="1" x14ac:dyDescent="0.3">
      <c r="A12" s="255"/>
      <c r="B12" s="255"/>
      <c r="C12" s="255"/>
      <c r="D12" s="256" t="s">
        <v>135</v>
      </c>
      <c r="E12" s="263"/>
      <c r="F12" s="255"/>
      <c r="G12" s="255"/>
      <c r="H12" s="255"/>
      <c r="I12" s="255"/>
      <c r="J12" s="255"/>
      <c r="K12" s="255"/>
      <c r="L12" s="255"/>
    </row>
    <row r="13" spans="1:12" s="2" customFormat="1" x14ac:dyDescent="0.3">
      <c r="A13" s="131" t="s">
        <v>226</v>
      </c>
      <c r="B13" s="294" t="s">
        <v>257</v>
      </c>
      <c r="C13" s="294" t="s">
        <v>228</v>
      </c>
      <c r="D13" s="69" t="str">
        <f>'Project Data'!A19</f>
        <v>Grid Electricity Consumption</v>
      </c>
      <c r="E13" s="68">
        <f>'Project Data'!B19*1000</f>
        <v>0</v>
      </c>
      <c r="F13" s="70" t="s">
        <v>139</v>
      </c>
      <c r="G13" s="68" t="s">
        <v>140</v>
      </c>
      <c r="H13" s="71"/>
      <c r="I13" s="72">
        <f>IF(H13&lt;&gt;"",H13,IF(ISNUMBER(G13),G13,0))</f>
        <v>0</v>
      </c>
      <c r="J13" s="70" t="s">
        <v>141</v>
      </c>
      <c r="K13" s="121"/>
      <c r="L13" s="73">
        <f>IF(B$8&gt;0,(E13*I13/(1-E16))/$B$8/1000,0)</f>
        <v>0</v>
      </c>
    </row>
    <row r="14" spans="1:12" s="2" customFormat="1" x14ac:dyDescent="0.3">
      <c r="A14" s="131" t="s">
        <v>226</v>
      </c>
      <c r="B14" s="251"/>
      <c r="C14" s="251"/>
      <c r="D14" s="69" t="str">
        <f>'Project Data'!A20</f>
        <v>Renewable Electricity Consumption</v>
      </c>
      <c r="E14" s="68">
        <f>'Project Data'!B20*1000</f>
        <v>0</v>
      </c>
      <c r="F14" s="76" t="s">
        <v>139</v>
      </c>
      <c r="G14" s="68" t="s">
        <v>258</v>
      </c>
      <c r="H14" s="78"/>
      <c r="I14" s="79">
        <f>IF(H14&lt;&gt;"",H14,IF(ISNUMBER(G14),G14,0))</f>
        <v>0</v>
      </c>
      <c r="J14" s="76" t="s">
        <v>141</v>
      </c>
      <c r="K14" s="121"/>
      <c r="L14" s="73">
        <f>IF(B$8&gt;0,E14*I14/$B$8/1000,0)</f>
        <v>0</v>
      </c>
    </row>
    <row r="15" spans="1:12" s="2" customFormat="1" x14ac:dyDescent="0.3">
      <c r="A15" s="131" t="s">
        <v>226</v>
      </c>
      <c r="B15" s="252"/>
      <c r="C15" s="252"/>
      <c r="D15" s="69" t="str">
        <f>'Project Data'!A21</f>
        <v>Other Electricity Consumption</v>
      </c>
      <c r="E15" s="68">
        <f>'Project Data'!B21*1000</f>
        <v>0</v>
      </c>
      <c r="F15" s="76" t="s">
        <v>139</v>
      </c>
      <c r="G15" s="81" t="s">
        <v>140</v>
      </c>
      <c r="H15" s="71"/>
      <c r="I15" s="79">
        <f>IF(H15&lt;&gt;"",H15,IF(ISNUMBER(G15),G15,0))</f>
        <v>0</v>
      </c>
      <c r="J15" s="76" t="s">
        <v>141</v>
      </c>
      <c r="K15" s="121"/>
      <c r="L15" s="73">
        <f>IF(B$8&gt;0,E15*I15/$B$8/1000,0)</f>
        <v>0</v>
      </c>
    </row>
    <row r="16" spans="1:12" s="2" customFormat="1" ht="26.4" customHeight="1" x14ac:dyDescent="0.3">
      <c r="A16" s="83" t="s">
        <v>229</v>
      </c>
      <c r="B16" s="145" t="s">
        <v>259</v>
      </c>
      <c r="C16" s="4" t="s">
        <v>231</v>
      </c>
      <c r="D16" s="132" t="s">
        <v>31</v>
      </c>
      <c r="E16" s="133"/>
      <c r="F16" s="70" t="s">
        <v>232</v>
      </c>
      <c r="G16" s="132" t="s">
        <v>31</v>
      </c>
      <c r="H16" s="132" t="s">
        <v>31</v>
      </c>
      <c r="I16" s="132" t="s">
        <v>31</v>
      </c>
      <c r="J16" s="132" t="s">
        <v>31</v>
      </c>
      <c r="K16" s="121"/>
      <c r="L16" s="132" t="s">
        <v>31</v>
      </c>
    </row>
    <row r="17" spans="1:12" s="2" customFormat="1" ht="39.6" customHeight="1" x14ac:dyDescent="0.3">
      <c r="A17" s="83" t="s">
        <v>233</v>
      </c>
      <c r="B17" s="145" t="s">
        <v>260</v>
      </c>
      <c r="C17" s="4" t="s">
        <v>144</v>
      </c>
      <c r="D17" s="75" t="str">
        <f>'Project Data'!B26</f>
        <v>Please select</v>
      </c>
      <c r="E17" s="75">
        <f>'Project Data'!B25</f>
        <v>0</v>
      </c>
      <c r="F17" s="76" t="s">
        <v>72</v>
      </c>
      <c r="G17" s="77" t="str">
        <f>_xlfn.XLOOKUP(D17,'Emission Factors'!A28:A30,'Emission Factors'!B28:B30,"Not found - use EF override",0)</f>
        <v>Not found - use EF override</v>
      </c>
      <c r="H17" s="78"/>
      <c r="I17" s="79">
        <f t="shared" ref="I17:I29" si="0">IF(H17&lt;&gt;"",H17,IF(ISNUMBER(G17),G17,0))</f>
        <v>0</v>
      </c>
      <c r="J17" s="76" t="s">
        <v>145</v>
      </c>
      <c r="K17" s="22"/>
      <c r="L17" s="80">
        <f>IF(B$8&gt;0,E17*I17/$B$8,0)</f>
        <v>0</v>
      </c>
    </row>
    <row r="18" spans="1:12" s="2" customFormat="1" x14ac:dyDescent="0.3">
      <c r="A18" s="83" t="s">
        <v>235</v>
      </c>
      <c r="B18" s="297" t="s">
        <v>236</v>
      </c>
      <c r="C18" s="270" t="s">
        <v>147</v>
      </c>
      <c r="D18" s="75" t="str">
        <f>'Project Data'!B33</f>
        <v>Please select</v>
      </c>
      <c r="E18" s="75">
        <f>'Project Data'!B34</f>
        <v>0</v>
      </c>
      <c r="F18" s="76" t="s">
        <v>78</v>
      </c>
      <c r="G18" s="75" t="str">
        <f>_xlfn.XLOOKUP(D18,'Emission Factors'!$A$15:$A$22,'Emission Factors'!$E$15:$E$22,"Not found - use EF override",0)</f>
        <v>Not found - use EF override</v>
      </c>
      <c r="H18" s="71"/>
      <c r="I18" s="79">
        <f t="shared" si="0"/>
        <v>0</v>
      </c>
      <c r="J18" s="76" t="s">
        <v>148</v>
      </c>
      <c r="K18" s="22"/>
      <c r="L18" s="80">
        <f>IF(B$8&gt;0,E18*I18/$B$8/1000,0)</f>
        <v>0</v>
      </c>
    </row>
    <row r="19" spans="1:12" s="2" customFormat="1" x14ac:dyDescent="0.3">
      <c r="A19" s="83" t="s">
        <v>235</v>
      </c>
      <c r="B19" s="251"/>
      <c r="C19" s="251"/>
      <c r="D19" s="75" t="str">
        <f>'Project Data'!B35</f>
        <v>Please select</v>
      </c>
      <c r="E19" s="75">
        <f>'Project Data'!B36</f>
        <v>0</v>
      </c>
      <c r="F19" s="76" t="s">
        <v>78</v>
      </c>
      <c r="G19" s="75" t="str">
        <f>_xlfn.XLOOKUP(D19,'Emission Factors'!$A$15:$A$22,'Emission Factors'!$E$15:$E$22,"Not found - use EF override",0)</f>
        <v>Not found - use EF override</v>
      </c>
      <c r="H19" s="78"/>
      <c r="I19" s="79">
        <f t="shared" si="0"/>
        <v>0</v>
      </c>
      <c r="J19" s="76" t="s">
        <v>148</v>
      </c>
      <c r="K19" s="22"/>
      <c r="L19" s="80">
        <f>IF(B$8&gt;0,E19*I19/$B$8/1000,0)</f>
        <v>0</v>
      </c>
    </row>
    <row r="20" spans="1:12" s="2" customFormat="1" x14ac:dyDescent="0.3">
      <c r="A20" s="83" t="s">
        <v>235</v>
      </c>
      <c r="B20" s="252"/>
      <c r="C20" s="252"/>
      <c r="D20" s="75" t="str">
        <f>'Project Data'!B37</f>
        <v>Please select</v>
      </c>
      <c r="E20" s="75">
        <f>'Project Data'!B38</f>
        <v>0</v>
      </c>
      <c r="F20" s="76" t="s">
        <v>78</v>
      </c>
      <c r="G20" s="75" t="str">
        <f>_xlfn.XLOOKUP(D20,'Emission Factors'!$A$15:$A$22,'Emission Factors'!$E$15:$E$22,"Not found - use EF override",0)</f>
        <v>Not found - use EF override</v>
      </c>
      <c r="H20" s="71"/>
      <c r="I20" s="79">
        <f t="shared" si="0"/>
        <v>0</v>
      </c>
      <c r="J20" s="76" t="s">
        <v>148</v>
      </c>
      <c r="K20" s="22"/>
      <c r="L20" s="80">
        <f>IF(B$8&gt;0,E20*I20/$B$8/1000,0)</f>
        <v>0</v>
      </c>
    </row>
    <row r="21" spans="1:12" s="2" customFormat="1" x14ac:dyDescent="0.3">
      <c r="A21" s="83" t="s">
        <v>237</v>
      </c>
      <c r="B21" s="145" t="s">
        <v>257</v>
      </c>
      <c r="C21" s="4" t="s">
        <v>150</v>
      </c>
      <c r="D21" s="75" t="str">
        <f>'Project Data'!B30</f>
        <v>Please select</v>
      </c>
      <c r="E21" s="75">
        <f>'Project Data'!B29</f>
        <v>0</v>
      </c>
      <c r="F21" s="76" t="s">
        <v>78</v>
      </c>
      <c r="G21" s="75">
        <f>_xlfn.XLOOKUP(D21,'Emission Factors'!A61:A66,'Emission Factors'!B61:B66,"Not found - use EF override",0)</f>
        <v>0</v>
      </c>
      <c r="H21" s="78"/>
      <c r="I21" s="79">
        <f t="shared" si="0"/>
        <v>0</v>
      </c>
      <c r="J21" s="76" t="s">
        <v>151</v>
      </c>
      <c r="K21" s="22"/>
      <c r="L21" s="80">
        <f>IF(B$8&gt;0,E21*I21/$B$8,0)</f>
        <v>0</v>
      </c>
    </row>
    <row r="22" spans="1:12" s="2" customFormat="1" x14ac:dyDescent="0.3">
      <c r="A22" s="83" t="s">
        <v>238</v>
      </c>
      <c r="B22" s="297" t="s">
        <v>261</v>
      </c>
      <c r="C22" s="271" t="s">
        <v>262</v>
      </c>
      <c r="D22" s="75" t="str">
        <f>'Project Data'!B41</f>
        <v>Please select</v>
      </c>
      <c r="E22" s="75">
        <f>'Project Data'!B42</f>
        <v>0</v>
      </c>
      <c r="F22" s="76" t="s">
        <v>92</v>
      </c>
      <c r="G22" s="75" t="str">
        <f>_xlfn.XLOOKUP(D22,'Emission Factors'!$A$40:$A$56,'Emission Factors'!$B$40:$B$56,"Not found - use EF override",0)</f>
        <v>Not found - use EF override</v>
      </c>
      <c r="H22" s="71"/>
      <c r="I22" s="79">
        <f t="shared" si="0"/>
        <v>0</v>
      </c>
      <c r="J22" s="76" t="s">
        <v>154</v>
      </c>
      <c r="K22" s="22"/>
      <c r="L22" s="80">
        <f>IF(B$8&gt;0,E22*I22/$B$8/1000,0)</f>
        <v>0</v>
      </c>
    </row>
    <row r="23" spans="1:12" s="2" customFormat="1" x14ac:dyDescent="0.3">
      <c r="A23" s="83" t="s">
        <v>238</v>
      </c>
      <c r="B23" s="251"/>
      <c r="C23" s="251"/>
      <c r="D23" s="75" t="str">
        <f>'Project Data'!B43</f>
        <v>Please select</v>
      </c>
      <c r="E23" s="75">
        <f>'Project Data'!B44</f>
        <v>0</v>
      </c>
      <c r="F23" s="76" t="s">
        <v>92</v>
      </c>
      <c r="G23" s="75" t="str">
        <f>_xlfn.XLOOKUP(D23,'Emission Factors'!$A$40:$A$56,'Emission Factors'!$B$40:$B$56,"Not found - use EF override",0)</f>
        <v>Not found - use EF override</v>
      </c>
      <c r="H23" s="78"/>
      <c r="I23" s="79">
        <f t="shared" si="0"/>
        <v>0</v>
      </c>
      <c r="J23" s="76" t="s">
        <v>154</v>
      </c>
      <c r="K23" s="22"/>
      <c r="L23" s="80">
        <f>IF(B$8&gt;0,E23*I23/$B$8/1000,0)</f>
        <v>0</v>
      </c>
    </row>
    <row r="24" spans="1:12" s="2" customFormat="1" x14ac:dyDescent="0.3">
      <c r="A24" s="83" t="s">
        <v>238</v>
      </c>
      <c r="B24" s="251"/>
      <c r="C24" s="251"/>
      <c r="D24" s="75" t="str">
        <f>'Project Data'!B45</f>
        <v>Please select</v>
      </c>
      <c r="E24" s="75">
        <f>'Project Data'!B46</f>
        <v>0</v>
      </c>
      <c r="F24" s="76" t="s">
        <v>92</v>
      </c>
      <c r="G24" s="75" t="str">
        <f>_xlfn.XLOOKUP(D24,'Emission Factors'!$A$40:$A$56,'Emission Factors'!$B$40:$B$56,"Not found - use EF override",0)</f>
        <v>Not found - use EF override</v>
      </c>
      <c r="H24" s="71"/>
      <c r="I24" s="79">
        <f t="shared" si="0"/>
        <v>0</v>
      </c>
      <c r="J24" s="76" t="s">
        <v>154</v>
      </c>
      <c r="K24" s="22"/>
      <c r="L24" s="80">
        <f>IF(B$8&gt;0,E24*I24/$B$8/1000,0)</f>
        <v>0</v>
      </c>
    </row>
    <row r="25" spans="1:12" s="2" customFormat="1" x14ac:dyDescent="0.3">
      <c r="A25" s="83" t="s">
        <v>238</v>
      </c>
      <c r="B25" s="252"/>
      <c r="C25" s="251"/>
      <c r="D25" s="75" t="str">
        <f>'Project Data'!B47</f>
        <v>Please select</v>
      </c>
      <c r="E25" s="75">
        <f>'Project Data'!B48</f>
        <v>0</v>
      </c>
      <c r="F25" s="76" t="s">
        <v>92</v>
      </c>
      <c r="G25" s="75" t="str">
        <f>_xlfn.XLOOKUP(D25,'Emission Factors'!$A$40:$A$56,'Emission Factors'!$B$40:$B$56,"Not found - use EF override",0)</f>
        <v>Not found - use EF override</v>
      </c>
      <c r="H25" s="78"/>
      <c r="I25" s="79">
        <f t="shared" si="0"/>
        <v>0</v>
      </c>
      <c r="J25" s="76" t="s">
        <v>154</v>
      </c>
      <c r="K25" s="22"/>
      <c r="L25" s="80">
        <f>IF(B$8&gt;0,E25*I25/$B$8/1000,0)</f>
        <v>0</v>
      </c>
    </row>
    <row r="26" spans="1:12" s="2" customFormat="1" ht="15" customHeight="1" x14ac:dyDescent="0.3">
      <c r="A26" s="83" t="s">
        <v>241</v>
      </c>
      <c r="B26" s="293" t="s">
        <v>263</v>
      </c>
      <c r="C26" s="298" t="s">
        <v>170</v>
      </c>
      <c r="D26" s="134" t="str">
        <f>'Project Data'!B51</f>
        <v>Please select</v>
      </c>
      <c r="E26" s="75">
        <f>'Project Data'!B52</f>
        <v>0</v>
      </c>
      <c r="F26" s="76" t="s">
        <v>92</v>
      </c>
      <c r="G26" s="75" t="str">
        <f>_xlfn.XLOOKUP(D26,'Emission Factors'!$A$71:$A$73,'Emission Factors'!$B$71:$B$73,"Not found - use EF override",0)</f>
        <v>Not found - use EF override</v>
      </c>
      <c r="H26" s="78"/>
      <c r="I26" s="75">
        <f t="shared" si="0"/>
        <v>0</v>
      </c>
      <c r="J26" s="76" t="s">
        <v>171</v>
      </c>
      <c r="K26" s="22"/>
      <c r="L26" s="92">
        <f>IF(B$8&gt;0,E26*I26/$B$8,0)</f>
        <v>0</v>
      </c>
    </row>
    <row r="27" spans="1:12" s="2" customFormat="1" ht="15" customHeight="1" x14ac:dyDescent="0.3">
      <c r="A27" s="83" t="s">
        <v>241</v>
      </c>
      <c r="B27" s="281"/>
      <c r="C27" s="299"/>
      <c r="D27" s="134" t="str">
        <f>'Project Data'!B53</f>
        <v>Please select</v>
      </c>
      <c r="E27" s="75">
        <f>'Project Data'!B54</f>
        <v>0</v>
      </c>
      <c r="F27" s="76" t="s">
        <v>92</v>
      </c>
      <c r="G27" s="75" t="str">
        <f>_xlfn.XLOOKUP(D27,'Emission Factors'!$A$71:$A$73,'Emission Factors'!$B$71:$B$73,"Not found - use EF override",0)</f>
        <v>Not found - use EF override</v>
      </c>
      <c r="H27" s="78"/>
      <c r="I27" s="75">
        <f t="shared" si="0"/>
        <v>0</v>
      </c>
      <c r="J27" s="76" t="s">
        <v>171</v>
      </c>
      <c r="K27" s="22"/>
      <c r="L27" s="92">
        <f>IF(B$8&gt;0,E27*I27/$B$8,0)</f>
        <v>0</v>
      </c>
    </row>
    <row r="28" spans="1:12" s="2" customFormat="1" ht="15" customHeight="1" x14ac:dyDescent="0.3">
      <c r="A28" s="83" t="s">
        <v>241</v>
      </c>
      <c r="B28" s="281"/>
      <c r="C28" s="299"/>
      <c r="D28" s="134" t="str">
        <f>'Project Data'!B55</f>
        <v>Please select</v>
      </c>
      <c r="E28" s="75">
        <f>'Project Data'!B56</f>
        <v>0</v>
      </c>
      <c r="F28" s="76" t="s">
        <v>92</v>
      </c>
      <c r="G28" s="75" t="str">
        <f>_xlfn.XLOOKUP(D28,'Emission Factors'!$A$71:$A$73,'Emission Factors'!$B$71:$B$73,"Not found - use EF override",0)</f>
        <v>Not found - use EF override</v>
      </c>
      <c r="H28" s="78"/>
      <c r="I28" s="75">
        <f t="shared" si="0"/>
        <v>0</v>
      </c>
      <c r="J28" s="76" t="s">
        <v>171</v>
      </c>
      <c r="K28" s="22"/>
      <c r="L28" s="92">
        <f>IF(B$8&gt;0,E28*I28/$B$8,0)</f>
        <v>0</v>
      </c>
    </row>
    <row r="29" spans="1:12" s="2" customFormat="1" ht="15" customHeight="1" x14ac:dyDescent="0.3">
      <c r="A29" s="83" t="s">
        <v>241</v>
      </c>
      <c r="B29" s="283"/>
      <c r="C29" s="255"/>
      <c r="D29" s="134" t="str">
        <f>'Project Data'!B57</f>
        <v>Please select</v>
      </c>
      <c r="E29" s="75">
        <f>'Project Data'!B58</f>
        <v>0</v>
      </c>
      <c r="F29" s="76" t="s">
        <v>92</v>
      </c>
      <c r="G29" s="75" t="str">
        <f>_xlfn.XLOOKUP(D29,'Emission Factors'!$A$71:$A$73,'Emission Factors'!$B$71:$B$73,"Not found - use EF override",0)</f>
        <v>Not found - use EF override</v>
      </c>
      <c r="H29" s="78"/>
      <c r="I29" s="75">
        <f t="shared" si="0"/>
        <v>0</v>
      </c>
      <c r="J29" s="76" t="s">
        <v>171</v>
      </c>
      <c r="K29" s="22"/>
      <c r="L29" s="92">
        <f>IF(B$8&gt;0,E29*I29/$B$8,0)</f>
        <v>0</v>
      </c>
    </row>
    <row r="30" spans="1:12" s="2" customFormat="1" ht="26.4" customHeight="1" x14ac:dyDescent="0.3">
      <c r="A30" s="83" t="s">
        <v>264</v>
      </c>
      <c r="B30" s="145" t="s">
        <v>265</v>
      </c>
      <c r="C30" s="24" t="s">
        <v>266</v>
      </c>
      <c r="D30" s="132" t="s">
        <v>31</v>
      </c>
      <c r="E30" s="146"/>
      <c r="F30" s="76" t="s">
        <v>267</v>
      </c>
      <c r="G30" s="132" t="s">
        <v>31</v>
      </c>
      <c r="H30" s="132" t="s">
        <v>31</v>
      </c>
      <c r="I30" s="132" t="s">
        <v>31</v>
      </c>
      <c r="J30" s="132" t="s">
        <v>31</v>
      </c>
      <c r="K30" s="22"/>
      <c r="L30" s="92">
        <f>IF(B$8&gt;0,E30/$B$8,0)</f>
        <v>0</v>
      </c>
    </row>
    <row r="31" spans="1:12" s="2" customFormat="1" ht="15" customHeight="1" x14ac:dyDescent="0.3">
      <c r="A31" s="83" t="s">
        <v>268</v>
      </c>
      <c r="B31" s="145" t="s">
        <v>269</v>
      </c>
      <c r="C31" s="24" t="s">
        <v>270</v>
      </c>
      <c r="D31" s="132" t="s">
        <v>31</v>
      </c>
      <c r="E31" s="146"/>
      <c r="F31" s="76" t="s">
        <v>267</v>
      </c>
      <c r="G31" s="132" t="s">
        <v>31</v>
      </c>
      <c r="H31" s="132" t="s">
        <v>31</v>
      </c>
      <c r="I31" s="132" t="s">
        <v>31</v>
      </c>
      <c r="J31" s="132" t="s">
        <v>31</v>
      </c>
      <c r="K31" s="22"/>
      <c r="L31" s="92">
        <f>IF(B$8&gt;0,E31/$B$8,0)</f>
        <v>0</v>
      </c>
    </row>
    <row r="32" spans="1:12" s="2" customFormat="1" ht="26.4" customHeight="1" x14ac:dyDescent="0.3">
      <c r="A32" s="83" t="s">
        <v>271</v>
      </c>
      <c r="B32" s="145" t="s">
        <v>272</v>
      </c>
      <c r="C32" s="24" t="s">
        <v>273</v>
      </c>
      <c r="D32" s="132" t="s">
        <v>31</v>
      </c>
      <c r="E32" s="146"/>
      <c r="F32" s="76" t="s">
        <v>267</v>
      </c>
      <c r="G32" s="132" t="s">
        <v>31</v>
      </c>
      <c r="H32" s="132" t="s">
        <v>31</v>
      </c>
      <c r="I32" s="132" t="s">
        <v>31</v>
      </c>
      <c r="J32" s="132" t="s">
        <v>31</v>
      </c>
      <c r="K32" s="22"/>
      <c r="L32" s="92">
        <f>IF(B$8&gt;0,E32/$B$8,0)</f>
        <v>0</v>
      </c>
    </row>
    <row r="33" spans="1:12" s="2" customFormat="1" ht="26.4" customHeight="1" x14ac:dyDescent="0.3">
      <c r="A33" s="83" t="s">
        <v>274</v>
      </c>
      <c r="B33" s="145" t="s">
        <v>31</v>
      </c>
      <c r="C33" s="24" t="s">
        <v>275</v>
      </c>
      <c r="D33" s="132" t="s">
        <v>31</v>
      </c>
      <c r="E33" s="146"/>
      <c r="F33" s="76" t="s">
        <v>267</v>
      </c>
      <c r="G33" s="132" t="s">
        <v>31</v>
      </c>
      <c r="H33" s="132" t="s">
        <v>31</v>
      </c>
      <c r="I33" s="132" t="s">
        <v>31</v>
      </c>
      <c r="J33" s="132" t="s">
        <v>31</v>
      </c>
      <c r="K33" s="22"/>
      <c r="L33" s="92">
        <f>IF(B$8&gt;0,E33/$B$8,0)</f>
        <v>0</v>
      </c>
    </row>
    <row r="34" spans="1:12" x14ac:dyDescent="0.3">
      <c r="A34" s="126"/>
      <c r="B34" s="127"/>
      <c r="C34" s="128"/>
      <c r="D34" s="128"/>
      <c r="E34" s="2"/>
      <c r="G34" s="2"/>
      <c r="H34" s="2"/>
      <c r="J34" s="2"/>
      <c r="K34" s="2"/>
      <c r="L34" s="2"/>
    </row>
    <row r="35" spans="1:12" s="2" customFormat="1" ht="39.6" x14ac:dyDescent="0.3">
      <c r="A35" s="95" t="s">
        <v>531</v>
      </c>
      <c r="B35" s="96"/>
      <c r="C35" s="97" t="s">
        <v>535</v>
      </c>
      <c r="D35" s="97"/>
      <c r="E35" s="98"/>
      <c r="F35" s="98"/>
      <c r="G35" s="99"/>
      <c r="H35" s="98"/>
      <c r="I35" s="98"/>
      <c r="J35" s="99"/>
      <c r="K35" s="147" t="s">
        <v>232</v>
      </c>
      <c r="L35" s="148">
        <v>1</v>
      </c>
    </row>
    <row r="36" spans="1:12" ht="15.6" customHeight="1" x14ac:dyDescent="0.3">
      <c r="A36" s="149" t="s">
        <v>276</v>
      </c>
      <c r="B36" s="150"/>
      <c r="C36" s="150"/>
      <c r="D36" s="150"/>
      <c r="E36" s="150"/>
      <c r="F36" s="150"/>
      <c r="G36" s="150"/>
      <c r="H36" s="150"/>
      <c r="I36" s="150"/>
      <c r="J36" s="150"/>
      <c r="K36" s="150"/>
      <c r="L36" s="151">
        <f>ROUND(L35*(L13+L14+L15+L17+L18+L19+L20+L21+L22+L23+L24+L25+L26+L27+L28+L29-L30+L31+L32-L33),4)</f>
        <v>0</v>
      </c>
    </row>
    <row r="37" spans="1:12" ht="15.6" customHeight="1" x14ac:dyDescent="0.3">
      <c r="A37" s="149" t="s">
        <v>277</v>
      </c>
      <c r="B37" s="150"/>
      <c r="C37" s="150"/>
      <c r="D37" s="150"/>
      <c r="E37" s="150"/>
      <c r="F37" s="150"/>
      <c r="G37" s="150"/>
      <c r="H37" s="150"/>
      <c r="I37" s="150"/>
      <c r="J37" s="150"/>
      <c r="K37" s="150"/>
      <c r="L37" s="152">
        <f>ROUND(L36,3)</f>
        <v>0</v>
      </c>
    </row>
    <row r="38" spans="1:12" ht="15.6" customHeight="1" x14ac:dyDescent="0.3">
      <c r="A38" s="149" t="s">
        <v>278</v>
      </c>
      <c r="B38" s="150"/>
      <c r="C38" s="150"/>
      <c r="D38" s="150"/>
      <c r="E38" s="150"/>
      <c r="F38" s="150"/>
      <c r="G38" s="150"/>
      <c r="H38" s="150"/>
      <c r="I38" s="150"/>
      <c r="J38" s="150"/>
      <c r="K38" s="150"/>
      <c r="L38" s="153">
        <f>ROUND(L36,2)</f>
        <v>0</v>
      </c>
    </row>
    <row r="39" spans="1:12" ht="15.6" customHeight="1" x14ac:dyDescent="0.3">
      <c r="A39" s="149" t="s">
        <v>279</v>
      </c>
      <c r="B39" s="150"/>
      <c r="C39" s="150"/>
      <c r="D39" s="150"/>
      <c r="E39" s="150"/>
      <c r="F39" s="150"/>
      <c r="G39" s="150"/>
      <c r="H39" s="150"/>
      <c r="I39" s="150"/>
      <c r="J39" s="150"/>
      <c r="K39" s="154" t="s">
        <v>280</v>
      </c>
      <c r="L39" s="155" t="str">
        <f>IF(L38&lt;=0.1,"Grade 1",IF(L38&lt;=1,"Grade 2",IF(L38&lt;=2,"Grade 3",IF(L38&lt;=4,"Grade 4","FAIL"))))</f>
        <v>Grade 1</v>
      </c>
    </row>
    <row r="40" spans="1:12" x14ac:dyDescent="0.3">
      <c r="A40" s="126"/>
      <c r="B40" s="127"/>
      <c r="C40" s="128"/>
      <c r="D40" s="128"/>
      <c r="E40" s="2"/>
      <c r="G40" s="2"/>
      <c r="H40" s="2"/>
      <c r="J40" s="2"/>
      <c r="K40" s="2"/>
      <c r="L40" s="2"/>
    </row>
    <row r="41" spans="1:12" x14ac:dyDescent="0.3">
      <c r="A41" s="268" t="s">
        <v>282</v>
      </c>
      <c r="B41" s="266"/>
      <c r="C41" s="266"/>
      <c r="D41" s="266"/>
      <c r="E41" s="266"/>
      <c r="F41" s="267"/>
      <c r="G41" s="266"/>
      <c r="H41" s="266"/>
      <c r="I41" s="267"/>
      <c r="J41" s="266"/>
      <c r="K41" s="266"/>
      <c r="L41" s="266"/>
    </row>
    <row r="42" spans="1:12" s="2" customFormat="1" x14ac:dyDescent="0.3">
      <c r="A42" s="301" t="s">
        <v>283</v>
      </c>
      <c r="B42" s="267"/>
      <c r="C42" s="267"/>
      <c r="D42" s="267"/>
      <c r="E42" s="267"/>
      <c r="F42" s="267"/>
      <c r="G42" s="267"/>
      <c r="H42" s="267"/>
      <c r="I42" s="267"/>
      <c r="J42" s="267"/>
      <c r="K42" s="267"/>
      <c r="L42" s="267"/>
    </row>
    <row r="43" spans="1:12" s="2" customFormat="1" x14ac:dyDescent="0.3">
      <c r="A43" s="301" t="s">
        <v>284</v>
      </c>
      <c r="B43" s="267"/>
      <c r="C43" s="267"/>
      <c r="D43" s="267"/>
      <c r="E43" s="267"/>
      <c r="F43" s="267"/>
      <c r="G43" s="267"/>
      <c r="H43" s="267"/>
      <c r="I43" s="267"/>
      <c r="J43" s="267"/>
      <c r="K43" s="267"/>
      <c r="L43" s="267"/>
    </row>
    <row r="44" spans="1:12" s="2" customFormat="1" x14ac:dyDescent="0.3">
      <c r="A44" s="301" t="s">
        <v>285</v>
      </c>
      <c r="B44" s="267"/>
      <c r="C44" s="267"/>
      <c r="D44" s="267"/>
      <c r="E44" s="267"/>
      <c r="F44" s="267"/>
      <c r="G44" s="267"/>
      <c r="H44" s="267"/>
      <c r="I44" s="267"/>
      <c r="J44" s="267"/>
      <c r="K44" s="267"/>
      <c r="L44" s="267"/>
    </row>
    <row r="45" spans="1:12" x14ac:dyDescent="0.3">
      <c r="A45" s="301" t="s">
        <v>286</v>
      </c>
      <c r="B45" s="266"/>
      <c r="C45" s="266"/>
      <c r="D45" s="266"/>
      <c r="E45" s="266"/>
      <c r="F45" s="267"/>
      <c r="G45" s="266"/>
      <c r="H45" s="266"/>
      <c r="I45" s="267"/>
      <c r="J45" s="266"/>
      <c r="K45" s="266"/>
      <c r="L45" s="266"/>
    </row>
    <row r="46" spans="1:12" x14ac:dyDescent="0.3">
      <c r="A46" s="301" t="s">
        <v>287</v>
      </c>
      <c r="B46" s="266"/>
      <c r="C46" s="266"/>
      <c r="D46" s="266"/>
      <c r="E46" s="266"/>
      <c r="F46" s="267"/>
      <c r="G46" s="266"/>
      <c r="H46" s="266"/>
      <c r="I46" s="267"/>
      <c r="J46" s="266"/>
      <c r="K46" s="266"/>
      <c r="L46" s="266"/>
    </row>
    <row r="47" spans="1:12" x14ac:dyDescent="0.3">
      <c r="A47" s="265" t="s">
        <v>534</v>
      </c>
      <c r="B47" s="267"/>
      <c r="C47" s="267"/>
      <c r="D47" s="267"/>
      <c r="E47" s="267"/>
      <c r="F47" s="267"/>
      <c r="G47" s="267"/>
      <c r="H47" s="267"/>
      <c r="I47" s="267"/>
      <c r="J47" s="267"/>
      <c r="K47" s="267"/>
      <c r="L47" s="267"/>
    </row>
    <row r="48" spans="1:12" x14ac:dyDescent="0.3">
      <c r="A48" s="301" t="s">
        <v>288</v>
      </c>
      <c r="B48" s="266"/>
      <c r="C48" s="266"/>
      <c r="D48" s="266"/>
      <c r="E48" s="266"/>
      <c r="F48" s="267"/>
      <c r="G48" s="266"/>
      <c r="H48" s="266"/>
      <c r="I48" s="267"/>
      <c r="J48" s="266"/>
      <c r="K48" s="266"/>
      <c r="L48" s="266"/>
    </row>
    <row r="49" spans="1:12" x14ac:dyDescent="0.3">
      <c r="A49" s="301" t="s">
        <v>289</v>
      </c>
      <c r="B49" s="266"/>
      <c r="C49" s="266"/>
      <c r="D49" s="266"/>
      <c r="E49" s="266"/>
      <c r="F49" s="267"/>
      <c r="G49" s="266"/>
      <c r="H49" s="266"/>
      <c r="I49" s="267"/>
      <c r="J49" s="266"/>
      <c r="K49" s="266"/>
      <c r="L49" s="266"/>
    </row>
  </sheetData>
  <sheetProtection sheet="1" formatCells="0" formatColumns="0" formatRows="0" sort="0" autoFilter="0" pivotTables="0"/>
  <mergeCells count="36">
    <mergeCell ref="H11:H12"/>
    <mergeCell ref="K11:K12"/>
    <mergeCell ref="A42:L42"/>
    <mergeCell ref="D12:E12"/>
    <mergeCell ref="J11:J12"/>
    <mergeCell ref="C13:C15"/>
    <mergeCell ref="A44:L44"/>
    <mergeCell ref="B26:B29"/>
    <mergeCell ref="C18:C20"/>
    <mergeCell ref="A49:L49"/>
    <mergeCell ref="B22:B25"/>
    <mergeCell ref="A48:L48"/>
    <mergeCell ref="A47:L47"/>
    <mergeCell ref="A45:L45"/>
    <mergeCell ref="A41:L41"/>
    <mergeCell ref="A46:L46"/>
    <mergeCell ref="C22:C25"/>
    <mergeCell ref="B18:B20"/>
    <mergeCell ref="A43:L43"/>
    <mergeCell ref="C26:C29"/>
    <mergeCell ref="A1:L1"/>
    <mergeCell ref="B13:B15"/>
    <mergeCell ref="B5:L5"/>
    <mergeCell ref="G11:G12"/>
    <mergeCell ref="I11:I12"/>
    <mergeCell ref="B2:L2"/>
    <mergeCell ref="C11:C12"/>
    <mergeCell ref="B6:L6"/>
    <mergeCell ref="B3:L3"/>
    <mergeCell ref="B4:L4"/>
    <mergeCell ref="L11:L12"/>
    <mergeCell ref="C8:L8"/>
    <mergeCell ref="A10:L10"/>
    <mergeCell ref="A11:A12"/>
    <mergeCell ref="F11:F12"/>
    <mergeCell ref="B11:B1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sheetPr>
  <dimension ref="A1:F12"/>
  <sheetViews>
    <sheetView workbookViewId="0">
      <pane ySplit="3" topLeftCell="A4" activePane="bottomLeft" state="frozen"/>
      <selection pane="bottomLeft" activeCell="A4" sqref="A4"/>
    </sheetView>
  </sheetViews>
  <sheetFormatPr defaultRowHeight="14.4" x14ac:dyDescent="0.3"/>
  <cols>
    <col min="1" max="1" width="38" style="1" customWidth="1"/>
    <col min="2" max="5" width="26" style="1" customWidth="1"/>
    <col min="6" max="6" width="38" style="1" customWidth="1"/>
    <col min="7" max="8" width="8.88671875" style="1" customWidth="1"/>
    <col min="9" max="16384" width="8.88671875" style="1"/>
  </cols>
  <sheetData>
    <row r="1" spans="1:6" x14ac:dyDescent="0.3">
      <c r="A1" s="304" t="s">
        <v>290</v>
      </c>
      <c r="B1" s="243"/>
      <c r="C1" s="243"/>
      <c r="D1" s="243"/>
      <c r="E1" s="243"/>
      <c r="F1" s="244"/>
    </row>
    <row r="2" spans="1:6" x14ac:dyDescent="0.3">
      <c r="A2" s="156" t="s">
        <v>291</v>
      </c>
      <c r="B2" s="157" t="str">
        <f>'Project Data'!B7</f>
        <v>Please select</v>
      </c>
      <c r="C2" s="157" t="str">
        <f>'Project Data'!B8</f>
        <v>Please select</v>
      </c>
      <c r="D2" s="157" t="str">
        <f>'Project Data'!B9</f>
        <v>Please select</v>
      </c>
      <c r="E2" s="157" t="str">
        <f>'Project Data'!B10</f>
        <v>Please select</v>
      </c>
      <c r="F2" s="123"/>
    </row>
    <row r="3" spans="1:6" x14ac:dyDescent="0.3">
      <c r="A3" s="158" t="s">
        <v>292</v>
      </c>
      <c r="B3" s="159" t="s">
        <v>293</v>
      </c>
      <c r="C3" s="160" t="s">
        <v>294</v>
      </c>
      <c r="D3" s="161" t="s">
        <v>295</v>
      </c>
      <c r="E3" s="162" t="s">
        <v>296</v>
      </c>
      <c r="F3" s="163" t="s">
        <v>297</v>
      </c>
    </row>
    <row r="4" spans="1:6" x14ac:dyDescent="0.3">
      <c r="A4" s="164" t="s">
        <v>298</v>
      </c>
      <c r="B4" s="165">
        <f>'EU RFNBO'!L39</f>
        <v>0</v>
      </c>
      <c r="C4" s="165">
        <f>'EU CBAM'!L21</f>
        <v>0</v>
      </c>
      <c r="D4" s="165">
        <f>'India GHCI (Electrolysis)'!L32</f>
        <v>0</v>
      </c>
      <c r="E4" s="166">
        <f>'South Korea'!L38</f>
        <v>0</v>
      </c>
      <c r="F4" s="167"/>
    </row>
    <row r="5" spans="1:6" ht="39.6" customHeight="1" x14ac:dyDescent="0.3">
      <c r="A5" s="168" t="s">
        <v>248</v>
      </c>
      <c r="B5" s="169" t="s">
        <v>299</v>
      </c>
      <c r="C5" s="170" t="s">
        <v>300</v>
      </c>
      <c r="D5" s="171" t="s">
        <v>301</v>
      </c>
      <c r="E5" s="172" t="s">
        <v>302</v>
      </c>
      <c r="F5" s="173"/>
    </row>
    <row r="6" spans="1:6" x14ac:dyDescent="0.3">
      <c r="A6" s="168" t="s">
        <v>303</v>
      </c>
      <c r="B6" s="174" t="str">
        <f>'EU RFNBO'!L42</f>
        <v>PASS</v>
      </c>
      <c r="C6" s="175" t="s">
        <v>304</v>
      </c>
      <c r="D6" s="176" t="str">
        <f>'India GHCI (Electrolysis)'!L34</f>
        <v>PASS</v>
      </c>
      <c r="E6" s="177" t="str">
        <f>IF('South Korea'!L38&lt;&gt;"",'South Korea'!L39,"—")</f>
        <v>Grade 1</v>
      </c>
      <c r="F6" s="173"/>
    </row>
    <row r="7" spans="1:6" x14ac:dyDescent="0.3">
      <c r="A7" s="2"/>
      <c r="B7" s="2"/>
      <c r="C7" s="2"/>
      <c r="D7" s="2"/>
      <c r="E7" s="2"/>
      <c r="F7" s="2"/>
    </row>
    <row r="8" spans="1:6" x14ac:dyDescent="0.3">
      <c r="A8" s="303" t="s">
        <v>305</v>
      </c>
      <c r="B8" s="286"/>
      <c r="C8" s="286"/>
      <c r="D8" s="286"/>
      <c r="E8" s="286"/>
      <c r="F8" s="287"/>
    </row>
    <row r="9" spans="1:6" ht="52.8" customHeight="1" x14ac:dyDescent="0.3">
      <c r="A9" s="178" t="s">
        <v>306</v>
      </c>
      <c r="B9" s="169" t="s">
        <v>307</v>
      </c>
      <c r="C9" s="170" t="s">
        <v>308</v>
      </c>
      <c r="D9" s="171" t="s">
        <v>309</v>
      </c>
      <c r="E9" s="172" t="s">
        <v>281</v>
      </c>
      <c r="F9" s="173"/>
    </row>
    <row r="10" spans="1:6" ht="39.6" customHeight="1" x14ac:dyDescent="0.3">
      <c r="A10" s="178" t="s">
        <v>310</v>
      </c>
      <c r="B10" s="169" t="s">
        <v>311</v>
      </c>
      <c r="C10" s="179" t="s">
        <v>312</v>
      </c>
      <c r="D10" s="171" t="s">
        <v>255</v>
      </c>
      <c r="E10" s="172" t="s">
        <v>255</v>
      </c>
      <c r="F10" s="173"/>
    </row>
    <row r="11" spans="1:6" ht="39.6" customHeight="1" x14ac:dyDescent="0.3">
      <c r="A11" s="178" t="s">
        <v>199</v>
      </c>
      <c r="B11" s="169" t="s">
        <v>544</v>
      </c>
      <c r="C11" s="170" t="s">
        <v>313</v>
      </c>
      <c r="D11" s="180" t="s">
        <v>247</v>
      </c>
      <c r="E11" s="181" t="s">
        <v>247</v>
      </c>
      <c r="F11" s="173"/>
    </row>
    <row r="12" spans="1:6" x14ac:dyDescent="0.3">
      <c r="A12" s="2"/>
      <c r="B12" s="2"/>
      <c r="C12" s="2"/>
      <c r="D12" s="2"/>
      <c r="E12" s="2"/>
      <c r="F12" s="2"/>
    </row>
  </sheetData>
  <sheetProtection sheet="1" formatCells="0" formatColumns="0" formatRows="0" sort="0" autoFilter="0" pivotTables="0"/>
  <mergeCells count="2">
    <mergeCell ref="A8:F8"/>
    <mergeCell ref="A1:F1"/>
  </mergeCells>
  <conditionalFormatting sqref="B2">
    <cfRule type="expression" dxfId="7" priority="3" stopIfTrue="1">
      <formula>$B$2="Yes"</formula>
    </cfRule>
    <cfRule type="expression" dxfId="6" priority="4" stopIfTrue="1">
      <formula>$B$2="No"</formula>
    </cfRule>
  </conditionalFormatting>
  <conditionalFormatting sqref="C2">
    <cfRule type="expression" dxfId="5" priority="5" stopIfTrue="1">
      <formula>$C$2="Yes"</formula>
    </cfRule>
    <cfRule type="expression" dxfId="4" priority="6" stopIfTrue="1">
      <formula>$C$2="No"</formula>
    </cfRule>
  </conditionalFormatting>
  <conditionalFormatting sqref="D2">
    <cfRule type="expression" dxfId="3" priority="7" stopIfTrue="1">
      <formula>$D$2="Yes"</formula>
    </cfRule>
    <cfRule type="expression" dxfId="2" priority="8" stopIfTrue="1">
      <formula>$D$2="No"</formula>
    </cfRule>
  </conditionalFormatting>
  <conditionalFormatting sqref="E2">
    <cfRule type="expression" dxfId="1" priority="9" stopIfTrue="1">
      <formula>$E$2="Yes"</formula>
    </cfRule>
    <cfRule type="expression" dxfId="0" priority="10" stopIfTrue="1">
      <formula>$E$2="No"</formula>
    </cfRule>
  </conditionalFormatting>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548235"/>
  </sheetPr>
  <dimension ref="A1:AD108"/>
  <sheetViews>
    <sheetView workbookViewId="0">
      <pane ySplit="2" topLeftCell="A3" activePane="bottomLeft" state="frozen"/>
      <selection pane="bottomLeft" activeCell="A3" sqref="A3:F3"/>
    </sheetView>
  </sheetViews>
  <sheetFormatPr defaultRowHeight="14.4" x14ac:dyDescent="0.3"/>
  <cols>
    <col min="1" max="1" width="36" style="1" customWidth="1"/>
    <col min="2" max="2" width="22" style="1" customWidth="1"/>
    <col min="3" max="3" width="18" style="1" customWidth="1"/>
    <col min="4" max="5" width="24" style="1" customWidth="1"/>
    <col min="6" max="6" width="40" style="1" customWidth="1"/>
    <col min="7" max="7" width="8.88671875" style="1" customWidth="1"/>
    <col min="8" max="9" width="8.88671875" style="2" customWidth="1"/>
    <col min="10" max="16384" width="8.88671875" style="2"/>
  </cols>
  <sheetData>
    <row r="1" spans="1:7" ht="17.399999999999999" customHeight="1" x14ac:dyDescent="0.3">
      <c r="A1" s="305" t="s">
        <v>314</v>
      </c>
      <c r="B1" s="243"/>
      <c r="C1" s="243"/>
      <c r="D1" s="243"/>
      <c r="E1" s="243"/>
      <c r="F1" s="244"/>
    </row>
    <row r="2" spans="1:7" x14ac:dyDescent="0.3">
      <c r="A2" s="2"/>
      <c r="B2" s="182"/>
      <c r="C2" s="2"/>
      <c r="D2" s="2"/>
      <c r="E2" s="2"/>
      <c r="F2" s="182"/>
    </row>
    <row r="3" spans="1:7" ht="15" customHeight="1" x14ac:dyDescent="0.3">
      <c r="A3" s="309" t="s">
        <v>315</v>
      </c>
      <c r="B3" s="259"/>
      <c r="C3" s="259"/>
      <c r="D3" s="259"/>
      <c r="E3" s="259"/>
      <c r="F3" s="263"/>
    </row>
    <row r="4" spans="1:7" x14ac:dyDescent="0.3">
      <c r="A4" s="183" t="s">
        <v>316</v>
      </c>
      <c r="B4" s="183" t="s">
        <v>317</v>
      </c>
      <c r="C4" s="183" t="s">
        <v>25</v>
      </c>
      <c r="D4" s="183" t="s">
        <v>318</v>
      </c>
      <c r="E4" s="183" t="s">
        <v>319</v>
      </c>
      <c r="F4" s="183" t="s">
        <v>320</v>
      </c>
    </row>
    <row r="5" spans="1:7" ht="52.8" customHeight="1" x14ac:dyDescent="0.3">
      <c r="A5" s="184" t="s">
        <v>321</v>
      </c>
      <c r="B5" s="184"/>
      <c r="C5" s="184" t="s">
        <v>141</v>
      </c>
      <c r="D5" s="184" t="s">
        <v>322</v>
      </c>
      <c r="E5" s="185" t="s">
        <v>323</v>
      </c>
      <c r="F5" s="184" t="s">
        <v>324</v>
      </c>
      <c r="G5" s="2"/>
    </row>
    <row r="6" spans="1:7" ht="52.8" customHeight="1" x14ac:dyDescent="0.3">
      <c r="A6" s="184" t="s">
        <v>325</v>
      </c>
      <c r="B6" s="184"/>
      <c r="C6" s="184" t="s">
        <v>31</v>
      </c>
      <c r="D6" s="184" t="s">
        <v>326</v>
      </c>
      <c r="E6" s="185" t="s">
        <v>327</v>
      </c>
      <c r="F6" s="184" t="s">
        <v>328</v>
      </c>
    </row>
    <row r="7" spans="1:7" ht="22.8" customHeight="1" x14ac:dyDescent="0.3">
      <c r="A7" s="38" t="s">
        <v>329</v>
      </c>
      <c r="B7" s="186">
        <v>710</v>
      </c>
      <c r="C7" s="187" t="s">
        <v>141</v>
      </c>
      <c r="D7" s="38" t="s">
        <v>330</v>
      </c>
      <c r="E7" s="188" t="s">
        <v>331</v>
      </c>
      <c r="F7" s="189" t="s">
        <v>332</v>
      </c>
    </row>
    <row r="8" spans="1:7" ht="22.8" customHeight="1" x14ac:dyDescent="0.3">
      <c r="A8" s="38" t="s">
        <v>333</v>
      </c>
      <c r="B8" s="190"/>
      <c r="C8" s="187" t="s">
        <v>141</v>
      </c>
      <c r="D8" s="38" t="s">
        <v>334</v>
      </c>
      <c r="E8" s="188" t="s">
        <v>335</v>
      </c>
      <c r="F8" s="189" t="s">
        <v>332</v>
      </c>
    </row>
    <row r="9" spans="1:7" ht="22.8" customHeight="1" x14ac:dyDescent="0.3">
      <c r="A9" s="38" t="s">
        <v>336</v>
      </c>
      <c r="B9" s="186">
        <v>459.4</v>
      </c>
      <c r="C9" s="187" t="s">
        <v>141</v>
      </c>
      <c r="D9" s="38" t="s">
        <v>337</v>
      </c>
      <c r="E9" s="188" t="s">
        <v>338</v>
      </c>
      <c r="F9" s="189" t="s">
        <v>339</v>
      </c>
    </row>
    <row r="10" spans="1:7" ht="39.6" customHeight="1" x14ac:dyDescent="0.3">
      <c r="A10" s="38" t="s">
        <v>340</v>
      </c>
      <c r="B10" s="190"/>
      <c r="C10" s="187" t="s">
        <v>141</v>
      </c>
      <c r="D10" s="38" t="s">
        <v>341</v>
      </c>
      <c r="E10" s="188" t="s">
        <v>342</v>
      </c>
      <c r="F10" s="189" t="s">
        <v>343</v>
      </c>
    </row>
    <row r="11" spans="1:7" x14ac:dyDescent="0.3">
      <c r="A11" s="2"/>
      <c r="B11" s="182"/>
      <c r="C11" s="2"/>
      <c r="D11" s="2"/>
      <c r="E11" s="2"/>
      <c r="F11" s="182"/>
    </row>
    <row r="12" spans="1:7" x14ac:dyDescent="0.3">
      <c r="A12" s="309" t="s">
        <v>344</v>
      </c>
      <c r="B12" s="259"/>
      <c r="C12" s="259"/>
      <c r="D12" s="259"/>
      <c r="E12" s="259"/>
      <c r="F12" s="263"/>
    </row>
    <row r="13" spans="1:7" ht="39.6" customHeight="1" x14ac:dyDescent="0.3">
      <c r="A13" s="191" t="s">
        <v>345</v>
      </c>
      <c r="B13" s="191" t="s">
        <v>346</v>
      </c>
      <c r="C13" s="192" t="s">
        <v>347</v>
      </c>
      <c r="D13" s="191" t="s">
        <v>348</v>
      </c>
      <c r="E13" s="191" t="s">
        <v>349</v>
      </c>
      <c r="F13" s="191" t="s">
        <v>350</v>
      </c>
    </row>
    <row r="14" spans="1:7" x14ac:dyDescent="0.3">
      <c r="A14" s="193" t="s">
        <v>40</v>
      </c>
      <c r="B14" s="194"/>
      <c r="C14" s="195"/>
      <c r="D14" s="196"/>
      <c r="E14" s="197"/>
      <c r="F14" s="198" t="s">
        <v>351</v>
      </c>
    </row>
    <row r="15" spans="1:7" ht="34.200000000000003" customHeight="1" x14ac:dyDescent="0.3">
      <c r="A15" s="24" t="s">
        <v>352</v>
      </c>
      <c r="B15" s="194">
        <v>56.1</v>
      </c>
      <c r="C15" s="195">
        <v>5.3999999999999999E-2</v>
      </c>
      <c r="D15" s="196">
        <v>9.6999999999999993</v>
      </c>
      <c r="E15" s="197">
        <v>66</v>
      </c>
      <c r="F15" s="199" t="s">
        <v>353</v>
      </c>
    </row>
    <row r="16" spans="1:7" ht="34.200000000000003" customHeight="1" x14ac:dyDescent="0.3">
      <c r="A16" s="24" t="s">
        <v>354</v>
      </c>
      <c r="B16" s="194">
        <v>74.099999999999994</v>
      </c>
      <c r="C16" s="195">
        <v>0.24299999999999999</v>
      </c>
      <c r="D16" s="196">
        <v>21.9</v>
      </c>
      <c r="E16" s="197">
        <v>95.1</v>
      </c>
      <c r="F16" s="199" t="s">
        <v>355</v>
      </c>
    </row>
    <row r="17" spans="1:30" ht="34.200000000000003" customHeight="1" x14ac:dyDescent="0.3">
      <c r="A17" s="24" t="s">
        <v>356</v>
      </c>
      <c r="B17" s="194">
        <v>69.3</v>
      </c>
      <c r="C17" s="195">
        <v>0.24299999999999999</v>
      </c>
      <c r="D17" s="196">
        <v>19.899999999999999</v>
      </c>
      <c r="E17" s="197">
        <v>93.3</v>
      </c>
      <c r="F17" s="199" t="s">
        <v>357</v>
      </c>
    </row>
    <row r="18" spans="1:30" ht="22.8" customHeight="1" x14ac:dyDescent="0.3">
      <c r="A18" s="24" t="s">
        <v>358</v>
      </c>
      <c r="B18" s="194">
        <v>77.400000000000006</v>
      </c>
      <c r="C18" s="195">
        <v>0.24299999999999999</v>
      </c>
      <c r="D18" s="196">
        <v>13.6</v>
      </c>
      <c r="E18" s="197">
        <v>94.2</v>
      </c>
      <c r="F18" s="199" t="s">
        <v>359</v>
      </c>
    </row>
    <row r="19" spans="1:30" ht="34.200000000000003" customHeight="1" x14ac:dyDescent="0.3">
      <c r="A19" s="24" t="s">
        <v>360</v>
      </c>
      <c r="B19" s="194">
        <v>68.900000000000006</v>
      </c>
      <c r="C19" s="195">
        <v>0</v>
      </c>
      <c r="D19" s="196">
        <v>28.2</v>
      </c>
      <c r="E19" s="197">
        <v>97.1</v>
      </c>
      <c r="F19" s="199" t="s">
        <v>361</v>
      </c>
      <c r="G19" s="2"/>
    </row>
    <row r="20" spans="1:30" ht="34.200000000000003" customHeight="1" x14ac:dyDescent="0.3">
      <c r="A20" s="24" t="s">
        <v>362</v>
      </c>
      <c r="B20" s="194">
        <v>94.6</v>
      </c>
      <c r="C20" s="195">
        <v>0.42599999999999999</v>
      </c>
      <c r="D20" s="196">
        <v>16.2</v>
      </c>
      <c r="E20" s="197">
        <v>112.3</v>
      </c>
      <c r="F20" s="199" t="s">
        <v>363</v>
      </c>
      <c r="G20" s="2"/>
    </row>
    <row r="21" spans="1:30" ht="45.6" customHeight="1" x14ac:dyDescent="0.3">
      <c r="A21" s="24" t="s">
        <v>364</v>
      </c>
      <c r="B21" s="194">
        <v>101</v>
      </c>
      <c r="C21" s="195">
        <v>0.42599999999999999</v>
      </c>
      <c r="D21" s="196">
        <v>1.7</v>
      </c>
      <c r="E21" s="197">
        <v>116.7</v>
      </c>
      <c r="F21" s="199" t="s">
        <v>365</v>
      </c>
      <c r="G21" s="2"/>
    </row>
    <row r="22" spans="1:30" ht="45.6" customHeight="1" x14ac:dyDescent="0.3">
      <c r="A22" s="24" t="s">
        <v>366</v>
      </c>
      <c r="B22" s="194">
        <v>63.1</v>
      </c>
      <c r="C22" s="195">
        <v>5.3999999999999999E-2</v>
      </c>
      <c r="D22" s="196">
        <v>11.6</v>
      </c>
      <c r="E22" s="197">
        <v>74.75</v>
      </c>
      <c r="F22" s="199" t="s">
        <v>367</v>
      </c>
      <c r="G22" s="2"/>
    </row>
    <row r="23" spans="1:30" x14ac:dyDescent="0.3">
      <c r="A23" s="193" t="s">
        <v>368</v>
      </c>
      <c r="B23" s="194"/>
      <c r="C23" s="195"/>
      <c r="D23" s="196"/>
      <c r="E23" s="197"/>
      <c r="F23" s="198" t="s">
        <v>351</v>
      </c>
      <c r="G23" s="2"/>
      <c r="H23" s="200"/>
      <c r="I23" s="201"/>
      <c r="J23" s="202"/>
      <c r="K23" s="203"/>
      <c r="L23" s="204"/>
      <c r="M23" s="205"/>
      <c r="N23" s="200"/>
      <c r="O23" s="201"/>
      <c r="P23" s="202"/>
      <c r="Q23" s="203"/>
      <c r="R23" s="204"/>
      <c r="S23" s="205"/>
      <c r="T23" s="200"/>
      <c r="U23" s="201"/>
      <c r="V23" s="202"/>
      <c r="W23" s="203"/>
      <c r="X23" s="204"/>
      <c r="Y23" s="205"/>
      <c r="Z23" s="200"/>
      <c r="AA23" s="201"/>
      <c r="AB23" s="202"/>
      <c r="AC23" s="203"/>
      <c r="AD23" s="204"/>
    </row>
    <row r="24" spans="1:30" x14ac:dyDescent="0.3">
      <c r="A24" s="2"/>
      <c r="B24" s="182"/>
      <c r="C24" s="2"/>
      <c r="D24" s="2"/>
      <c r="E24" s="2"/>
      <c r="F24" s="182"/>
      <c r="G24" s="2"/>
    </row>
    <row r="25" spans="1:30" x14ac:dyDescent="0.3">
      <c r="A25" s="309" t="s">
        <v>369</v>
      </c>
      <c r="B25" s="259"/>
      <c r="C25" s="259"/>
      <c r="D25" s="259"/>
      <c r="E25" s="259"/>
      <c r="F25" s="263"/>
      <c r="G25" s="2"/>
    </row>
    <row r="26" spans="1:30" x14ac:dyDescent="0.3">
      <c r="A26" s="191" t="s">
        <v>370</v>
      </c>
      <c r="B26" s="191" t="s">
        <v>317</v>
      </c>
      <c r="C26" s="191" t="s">
        <v>25</v>
      </c>
      <c r="D26" s="191" t="s">
        <v>318</v>
      </c>
      <c r="E26" s="191" t="s">
        <v>319</v>
      </c>
      <c r="F26" s="191" t="s">
        <v>320</v>
      </c>
      <c r="G26" s="2"/>
    </row>
    <row r="27" spans="1:30" x14ac:dyDescent="0.3">
      <c r="A27" s="193" t="s">
        <v>40</v>
      </c>
      <c r="B27" s="194"/>
      <c r="C27" s="195"/>
      <c r="D27" s="196"/>
      <c r="E27" s="197"/>
      <c r="F27" s="198" t="s">
        <v>351</v>
      </c>
      <c r="G27" s="2"/>
      <c r="H27" s="200"/>
      <c r="I27" s="201"/>
      <c r="J27" s="202"/>
      <c r="K27" s="203"/>
      <c r="L27" s="204"/>
      <c r="M27" s="205"/>
      <c r="N27" s="200"/>
      <c r="O27" s="201"/>
      <c r="P27" s="202"/>
      <c r="Q27" s="203"/>
      <c r="R27" s="204"/>
      <c r="S27" s="205"/>
      <c r="T27" s="200"/>
      <c r="U27" s="201"/>
      <c r="V27" s="202"/>
      <c r="W27" s="203"/>
      <c r="X27" s="204"/>
      <c r="Y27" s="205"/>
      <c r="Z27" s="200"/>
      <c r="AA27" s="201"/>
      <c r="AB27" s="202"/>
      <c r="AC27" s="203"/>
      <c r="AD27" s="204"/>
    </row>
    <row r="28" spans="1:30" x14ac:dyDescent="0.3">
      <c r="A28" s="24" t="s">
        <v>371</v>
      </c>
      <c r="B28" s="206">
        <v>0.34399999999999997</v>
      </c>
      <c r="C28" s="5" t="s">
        <v>145</v>
      </c>
      <c r="D28" s="207" t="s">
        <v>372</v>
      </c>
      <c r="E28" s="207" t="s">
        <v>373</v>
      </c>
      <c r="F28" s="199" t="s">
        <v>374</v>
      </c>
      <c r="G28" s="2"/>
    </row>
    <row r="29" spans="1:30" ht="22.8" customHeight="1" x14ac:dyDescent="0.3">
      <c r="A29" s="24" t="s">
        <v>375</v>
      </c>
      <c r="B29" s="206">
        <v>1.8</v>
      </c>
      <c r="C29" s="5" t="s">
        <v>145</v>
      </c>
      <c r="D29" s="207" t="s">
        <v>376</v>
      </c>
      <c r="E29" s="207" t="s">
        <v>31</v>
      </c>
      <c r="F29" s="199" t="s">
        <v>377</v>
      </c>
      <c r="G29" s="2"/>
    </row>
    <row r="30" spans="1:30" x14ac:dyDescent="0.3">
      <c r="A30" s="24" t="s">
        <v>378</v>
      </c>
      <c r="B30" s="206">
        <v>0.5</v>
      </c>
      <c r="C30" s="5" t="s">
        <v>145</v>
      </c>
      <c r="D30" s="207" t="s">
        <v>379</v>
      </c>
      <c r="E30" s="207" t="s">
        <v>373</v>
      </c>
      <c r="F30" s="199" t="s">
        <v>374</v>
      </c>
      <c r="G30" s="2"/>
    </row>
    <row r="31" spans="1:30" x14ac:dyDescent="0.3">
      <c r="A31" s="193" t="s">
        <v>368</v>
      </c>
      <c r="B31" s="194"/>
      <c r="C31" s="195"/>
      <c r="D31" s="196"/>
      <c r="E31" s="197"/>
      <c r="F31" s="198" t="s">
        <v>351</v>
      </c>
      <c r="G31" s="2"/>
    </row>
    <row r="32" spans="1:30" x14ac:dyDescent="0.3">
      <c r="A32" s="24" t="s">
        <v>380</v>
      </c>
      <c r="B32" s="206">
        <v>1.17</v>
      </c>
      <c r="C32" s="5" t="s">
        <v>145</v>
      </c>
      <c r="D32" s="207" t="s">
        <v>379</v>
      </c>
      <c r="E32" s="207" t="s">
        <v>373</v>
      </c>
      <c r="F32" s="199" t="s">
        <v>374</v>
      </c>
      <c r="G32" s="2"/>
    </row>
    <row r="33" spans="1:7" x14ac:dyDescent="0.3">
      <c r="A33" s="24" t="s">
        <v>381</v>
      </c>
      <c r="B33" s="206">
        <v>1.94</v>
      </c>
      <c r="C33" s="5" t="s">
        <v>145</v>
      </c>
      <c r="D33" s="207" t="s">
        <v>379</v>
      </c>
      <c r="E33" s="207" t="s">
        <v>373</v>
      </c>
      <c r="F33" s="199" t="s">
        <v>374</v>
      </c>
      <c r="G33" s="2"/>
    </row>
    <row r="34" spans="1:7" x14ac:dyDescent="0.3">
      <c r="A34" s="24" t="s">
        <v>382</v>
      </c>
      <c r="B34" s="206">
        <v>0.2</v>
      </c>
      <c r="C34" s="5" t="s">
        <v>145</v>
      </c>
      <c r="D34" s="207" t="s">
        <v>379</v>
      </c>
      <c r="E34" s="207" t="s">
        <v>373</v>
      </c>
      <c r="F34" s="199" t="s">
        <v>374</v>
      </c>
      <c r="G34" s="2"/>
    </row>
    <row r="35" spans="1:7" ht="22.8" customHeight="1" x14ac:dyDescent="0.3">
      <c r="A35" s="24" t="s">
        <v>383</v>
      </c>
      <c r="B35" s="206">
        <v>5</v>
      </c>
      <c r="C35" s="5" t="s">
        <v>145</v>
      </c>
      <c r="D35" s="207" t="s">
        <v>384</v>
      </c>
      <c r="E35" s="207" t="s">
        <v>31</v>
      </c>
      <c r="F35" s="199" t="s">
        <v>385</v>
      </c>
      <c r="G35" s="2"/>
    </row>
    <row r="36" spans="1:7" x14ac:dyDescent="0.3">
      <c r="A36" s="2"/>
      <c r="B36" s="182"/>
      <c r="C36" s="2"/>
      <c r="D36" s="2"/>
      <c r="E36" s="2"/>
      <c r="F36" s="182"/>
      <c r="G36" s="2"/>
    </row>
    <row r="37" spans="1:7" x14ac:dyDescent="0.3">
      <c r="A37" s="309" t="s">
        <v>386</v>
      </c>
      <c r="B37" s="259"/>
      <c r="C37" s="259"/>
      <c r="D37" s="259"/>
      <c r="E37" s="259"/>
      <c r="F37" s="263"/>
      <c r="G37" s="2"/>
    </row>
    <row r="38" spans="1:7" x14ac:dyDescent="0.3">
      <c r="A38" s="208" t="s">
        <v>370</v>
      </c>
      <c r="B38" s="209" t="s">
        <v>317</v>
      </c>
      <c r="C38" s="210" t="s">
        <v>25</v>
      </c>
      <c r="D38" s="210" t="s">
        <v>318</v>
      </c>
      <c r="E38" s="210" t="s">
        <v>319</v>
      </c>
      <c r="F38" s="208" t="s">
        <v>320</v>
      </c>
      <c r="G38" s="2"/>
    </row>
    <row r="39" spans="1:7" x14ac:dyDescent="0.3">
      <c r="A39" s="193" t="s">
        <v>40</v>
      </c>
      <c r="B39" s="211"/>
      <c r="C39" s="212"/>
      <c r="D39" s="212"/>
      <c r="E39" s="213"/>
      <c r="F39" s="198" t="s">
        <v>351</v>
      </c>
      <c r="G39" s="2"/>
    </row>
    <row r="40" spans="1:7" ht="26.4" customHeight="1" x14ac:dyDescent="0.3">
      <c r="A40" s="214" t="s">
        <v>387</v>
      </c>
      <c r="B40" s="215">
        <v>2351.3000000000002</v>
      </c>
      <c r="C40" s="216" t="s">
        <v>154</v>
      </c>
      <c r="D40" s="214" t="s">
        <v>388</v>
      </c>
      <c r="E40" s="217" t="s">
        <v>323</v>
      </c>
      <c r="F40" s="218" t="s">
        <v>389</v>
      </c>
      <c r="G40" s="2"/>
    </row>
    <row r="41" spans="1:7" ht="26.4" customHeight="1" x14ac:dyDescent="0.3">
      <c r="A41" s="214" t="s">
        <v>390</v>
      </c>
      <c r="B41" s="215">
        <v>38.799999999999997</v>
      </c>
      <c r="C41" s="216" t="s">
        <v>154</v>
      </c>
      <c r="D41" s="214" t="s">
        <v>388</v>
      </c>
      <c r="E41" s="217" t="s">
        <v>323</v>
      </c>
      <c r="F41" s="218" t="s">
        <v>389</v>
      </c>
      <c r="G41" s="2"/>
    </row>
    <row r="42" spans="1:7" ht="26.4" customHeight="1" x14ac:dyDescent="0.3">
      <c r="A42" s="214" t="s">
        <v>391</v>
      </c>
      <c r="B42" s="215">
        <v>723</v>
      </c>
      <c r="C42" s="216" t="s">
        <v>154</v>
      </c>
      <c r="D42" s="214" t="s">
        <v>388</v>
      </c>
      <c r="E42" s="217" t="s">
        <v>323</v>
      </c>
      <c r="F42" s="218" t="s">
        <v>389</v>
      </c>
      <c r="G42" s="2"/>
    </row>
    <row r="43" spans="1:7" ht="26.4" customHeight="1" x14ac:dyDescent="0.3">
      <c r="A43" s="214" t="s">
        <v>392</v>
      </c>
      <c r="B43" s="215">
        <v>1061.0999999999999</v>
      </c>
      <c r="C43" s="216" t="s">
        <v>154</v>
      </c>
      <c r="D43" s="214" t="s">
        <v>388</v>
      </c>
      <c r="E43" s="217" t="s">
        <v>323</v>
      </c>
      <c r="F43" s="218" t="s">
        <v>389</v>
      </c>
      <c r="G43" s="2"/>
    </row>
    <row r="44" spans="1:7" ht="26.4" customHeight="1" x14ac:dyDescent="0.3">
      <c r="A44" s="214" t="s">
        <v>393</v>
      </c>
      <c r="B44" s="215">
        <v>947</v>
      </c>
      <c r="C44" s="216" t="s">
        <v>154</v>
      </c>
      <c r="D44" s="214" t="s">
        <v>388</v>
      </c>
      <c r="E44" s="217" t="s">
        <v>323</v>
      </c>
      <c r="F44" s="218" t="s">
        <v>389</v>
      </c>
      <c r="G44" s="2"/>
    </row>
    <row r="45" spans="1:7" ht="26.4" customHeight="1" x14ac:dyDescent="0.3">
      <c r="A45" s="214" t="s">
        <v>394</v>
      </c>
      <c r="B45" s="215">
        <v>191.8</v>
      </c>
      <c r="C45" s="216" t="s">
        <v>154</v>
      </c>
      <c r="D45" s="214" t="s">
        <v>388</v>
      </c>
      <c r="E45" s="217" t="s">
        <v>323</v>
      </c>
      <c r="F45" s="218" t="s">
        <v>389</v>
      </c>
      <c r="G45" s="2"/>
    </row>
    <row r="46" spans="1:7" ht="26.4" customHeight="1" x14ac:dyDescent="0.3">
      <c r="A46" s="214" t="s">
        <v>395</v>
      </c>
      <c r="B46" s="215">
        <v>56.4</v>
      </c>
      <c r="C46" s="216" t="s">
        <v>154</v>
      </c>
      <c r="D46" s="214" t="s">
        <v>388</v>
      </c>
      <c r="E46" s="217" t="s">
        <v>323</v>
      </c>
      <c r="F46" s="218" t="s">
        <v>389</v>
      </c>
      <c r="G46" s="2"/>
    </row>
    <row r="47" spans="1:7" ht="26.4" customHeight="1" x14ac:dyDescent="0.3">
      <c r="A47" s="214" t="s">
        <v>396</v>
      </c>
      <c r="B47" s="215">
        <v>3124.7</v>
      </c>
      <c r="C47" s="216" t="s">
        <v>154</v>
      </c>
      <c r="D47" s="214" t="s">
        <v>388</v>
      </c>
      <c r="E47" s="217" t="s">
        <v>323</v>
      </c>
      <c r="F47" s="218" t="s">
        <v>389</v>
      </c>
      <c r="G47" s="2"/>
    </row>
    <row r="48" spans="1:7" ht="26.4" customHeight="1" x14ac:dyDescent="0.3">
      <c r="A48" s="214" t="s">
        <v>397</v>
      </c>
      <c r="B48" s="215">
        <v>419.1</v>
      </c>
      <c r="C48" s="216" t="s">
        <v>154</v>
      </c>
      <c r="D48" s="214" t="s">
        <v>388</v>
      </c>
      <c r="E48" s="217" t="s">
        <v>323</v>
      </c>
      <c r="F48" s="218" t="s">
        <v>389</v>
      </c>
      <c r="G48" s="2"/>
    </row>
    <row r="49" spans="1:7" ht="26.4" customHeight="1" x14ac:dyDescent="0.3">
      <c r="A49" s="214" t="s">
        <v>398</v>
      </c>
      <c r="B49" s="215">
        <v>1193.2</v>
      </c>
      <c r="C49" s="216" t="s">
        <v>154</v>
      </c>
      <c r="D49" s="214" t="s">
        <v>388</v>
      </c>
      <c r="E49" s="217" t="s">
        <v>323</v>
      </c>
      <c r="F49" s="218" t="s">
        <v>389</v>
      </c>
      <c r="G49" s="2"/>
    </row>
    <row r="50" spans="1:7" ht="26.4" customHeight="1" x14ac:dyDescent="0.3">
      <c r="A50" s="214" t="s">
        <v>399</v>
      </c>
      <c r="B50" s="215">
        <v>1245.0999999999999</v>
      </c>
      <c r="C50" s="216" t="s">
        <v>154</v>
      </c>
      <c r="D50" s="214" t="s">
        <v>388</v>
      </c>
      <c r="E50" s="217" t="s">
        <v>323</v>
      </c>
      <c r="F50" s="218" t="s">
        <v>389</v>
      </c>
      <c r="G50" s="2"/>
    </row>
    <row r="51" spans="1:7" ht="26.4" customHeight="1" x14ac:dyDescent="0.3">
      <c r="A51" s="214" t="s">
        <v>400</v>
      </c>
      <c r="B51" s="215">
        <v>13.3</v>
      </c>
      <c r="C51" s="216" t="s">
        <v>154</v>
      </c>
      <c r="D51" s="214" t="s">
        <v>388</v>
      </c>
      <c r="E51" s="217" t="s">
        <v>323</v>
      </c>
      <c r="F51" s="218" t="s">
        <v>389</v>
      </c>
      <c r="G51" s="2"/>
    </row>
    <row r="52" spans="1:7" ht="26.4" customHeight="1" x14ac:dyDescent="0.3">
      <c r="A52" s="214" t="s">
        <v>401</v>
      </c>
      <c r="B52" s="215">
        <v>529.70000000000005</v>
      </c>
      <c r="C52" s="216" t="s">
        <v>154</v>
      </c>
      <c r="D52" s="214" t="s">
        <v>388</v>
      </c>
      <c r="E52" s="217" t="s">
        <v>323</v>
      </c>
      <c r="F52" s="218" t="s">
        <v>389</v>
      </c>
      <c r="G52" s="2"/>
    </row>
    <row r="53" spans="1:7" ht="26.4" customHeight="1" x14ac:dyDescent="0.3">
      <c r="A53" s="214" t="s">
        <v>402</v>
      </c>
      <c r="B53" s="215">
        <v>2425.5</v>
      </c>
      <c r="C53" s="216" t="s">
        <v>154</v>
      </c>
      <c r="D53" s="214" t="s">
        <v>388</v>
      </c>
      <c r="E53" s="217" t="s">
        <v>323</v>
      </c>
      <c r="F53" s="218" t="s">
        <v>389</v>
      </c>
      <c r="G53" s="2"/>
    </row>
    <row r="54" spans="1:7" ht="26.4" customHeight="1" x14ac:dyDescent="0.3">
      <c r="A54" s="214" t="s">
        <v>403</v>
      </c>
      <c r="B54" s="215">
        <v>53.3</v>
      </c>
      <c r="C54" s="216" t="s">
        <v>154</v>
      </c>
      <c r="D54" s="214" t="s">
        <v>388</v>
      </c>
      <c r="E54" s="217" t="s">
        <v>323</v>
      </c>
      <c r="F54" s="218" t="s">
        <v>389</v>
      </c>
      <c r="G54" s="2"/>
    </row>
    <row r="55" spans="1:7" ht="26.4" customHeight="1" x14ac:dyDescent="0.3">
      <c r="A55" s="214" t="s">
        <v>404</v>
      </c>
      <c r="B55" s="215">
        <v>217.5</v>
      </c>
      <c r="C55" s="216" t="s">
        <v>154</v>
      </c>
      <c r="D55" s="214" t="s">
        <v>388</v>
      </c>
      <c r="E55" s="217" t="s">
        <v>323</v>
      </c>
      <c r="F55" s="218" t="s">
        <v>389</v>
      </c>
      <c r="G55" s="2"/>
    </row>
    <row r="56" spans="1:7" ht="27" customHeight="1" x14ac:dyDescent="0.3">
      <c r="A56" s="219" t="s">
        <v>405</v>
      </c>
      <c r="B56" s="220">
        <v>1846.6</v>
      </c>
      <c r="C56" s="216" t="s">
        <v>154</v>
      </c>
      <c r="D56" s="219" t="s">
        <v>388</v>
      </c>
      <c r="E56" s="221" t="s">
        <v>323</v>
      </c>
      <c r="F56" s="222" t="s">
        <v>389</v>
      </c>
      <c r="G56" s="2"/>
    </row>
    <row r="57" spans="1:7" x14ac:dyDescent="0.3">
      <c r="A57" s="193" t="s">
        <v>368</v>
      </c>
      <c r="B57" s="211"/>
      <c r="C57" s="212"/>
      <c r="D57" s="212"/>
      <c r="E57" s="213"/>
      <c r="F57" s="198" t="s">
        <v>351</v>
      </c>
      <c r="G57" s="2"/>
    </row>
    <row r="58" spans="1:7" x14ac:dyDescent="0.3">
      <c r="A58" s="2"/>
      <c r="B58" s="182"/>
      <c r="C58" s="2"/>
      <c r="D58" s="2"/>
      <c r="E58" s="2"/>
      <c r="F58" s="182"/>
      <c r="G58" s="2"/>
    </row>
    <row r="59" spans="1:7" x14ac:dyDescent="0.3">
      <c r="A59" s="309" t="s">
        <v>406</v>
      </c>
      <c r="B59" s="259"/>
      <c r="C59" s="259"/>
      <c r="D59" s="259"/>
      <c r="E59" s="259"/>
      <c r="F59" s="263"/>
      <c r="G59" s="2"/>
    </row>
    <row r="60" spans="1:7" x14ac:dyDescent="0.3">
      <c r="A60" s="191" t="s">
        <v>407</v>
      </c>
      <c r="B60" s="191" t="s">
        <v>317</v>
      </c>
      <c r="C60" s="191" t="s">
        <v>25</v>
      </c>
      <c r="D60" s="191" t="s">
        <v>318</v>
      </c>
      <c r="E60" s="191" t="s">
        <v>319</v>
      </c>
      <c r="F60" s="191" t="s">
        <v>320</v>
      </c>
      <c r="G60" s="2"/>
    </row>
    <row r="61" spans="1:7" x14ac:dyDescent="0.3">
      <c r="A61" s="193" t="s">
        <v>40</v>
      </c>
      <c r="B61" s="211"/>
      <c r="C61" s="212"/>
      <c r="D61" s="212"/>
      <c r="E61" s="213"/>
      <c r="F61" s="198" t="s">
        <v>351</v>
      </c>
      <c r="G61" s="2"/>
    </row>
    <row r="62" spans="1:7" ht="34.200000000000003" customHeight="1" x14ac:dyDescent="0.3">
      <c r="A62" s="24" t="s">
        <v>408</v>
      </c>
      <c r="B62" s="223">
        <v>6.7000000000000004E-2</v>
      </c>
      <c r="C62" s="5" t="s">
        <v>151</v>
      </c>
      <c r="D62" s="207" t="s">
        <v>409</v>
      </c>
      <c r="E62" s="207" t="s">
        <v>410</v>
      </c>
      <c r="F62" s="199" t="s">
        <v>411</v>
      </c>
      <c r="G62" s="2"/>
    </row>
    <row r="63" spans="1:7" ht="34.200000000000003" customHeight="1" x14ac:dyDescent="0.3">
      <c r="A63" s="24" t="s">
        <v>412</v>
      </c>
      <c r="B63" s="223">
        <v>9.4600000000000004E-2</v>
      </c>
      <c r="C63" s="5" t="s">
        <v>151</v>
      </c>
      <c r="D63" s="207" t="s">
        <v>409</v>
      </c>
      <c r="E63" s="207" t="s">
        <v>410</v>
      </c>
      <c r="F63" s="199" t="s">
        <v>411</v>
      </c>
      <c r="G63" s="2"/>
    </row>
    <row r="64" spans="1:7" ht="22.8" customHeight="1" x14ac:dyDescent="0.3">
      <c r="A64" s="24" t="s">
        <v>413</v>
      </c>
      <c r="B64" s="223">
        <v>0</v>
      </c>
      <c r="C64" s="5" t="s">
        <v>151</v>
      </c>
      <c r="D64" s="207" t="s">
        <v>198</v>
      </c>
      <c r="E64" s="207" t="s">
        <v>31</v>
      </c>
      <c r="F64" s="199" t="s">
        <v>414</v>
      </c>
      <c r="G64" s="2"/>
    </row>
    <row r="65" spans="1:7" ht="22.8" customHeight="1" x14ac:dyDescent="0.3">
      <c r="A65" s="24" t="s">
        <v>415</v>
      </c>
      <c r="B65" s="224" t="s">
        <v>140</v>
      </c>
      <c r="C65" s="5" t="s">
        <v>151</v>
      </c>
      <c r="D65" s="207" t="s">
        <v>416</v>
      </c>
      <c r="E65" s="207" t="s">
        <v>31</v>
      </c>
      <c r="F65" s="199" t="s">
        <v>417</v>
      </c>
      <c r="G65" s="2"/>
    </row>
    <row r="66" spans="1:7" x14ac:dyDescent="0.3">
      <c r="A66" s="193" t="s">
        <v>368</v>
      </c>
      <c r="B66" s="211"/>
      <c r="C66" s="212"/>
      <c r="D66" s="212"/>
      <c r="E66" s="213"/>
      <c r="F66" s="198" t="s">
        <v>351</v>
      </c>
      <c r="G66" s="2"/>
    </row>
    <row r="67" spans="1:7" x14ac:dyDescent="0.3">
      <c r="A67" s="2"/>
      <c r="B67" s="182"/>
      <c r="C67" s="2"/>
      <c r="D67" s="2"/>
      <c r="E67" s="2"/>
      <c r="F67" s="182"/>
      <c r="G67" s="2"/>
    </row>
    <row r="68" spans="1:7" x14ac:dyDescent="0.3">
      <c r="A68" s="313" t="s">
        <v>539</v>
      </c>
      <c r="B68" s="277"/>
      <c r="C68" s="277"/>
      <c r="D68" s="277"/>
      <c r="E68" s="277"/>
      <c r="F68" s="278"/>
      <c r="G68" s="2"/>
    </row>
    <row r="69" spans="1:7" x14ac:dyDescent="0.3">
      <c r="A69" s="191" t="s">
        <v>418</v>
      </c>
      <c r="B69" s="225" t="s">
        <v>540</v>
      </c>
      <c r="C69" s="316" t="s">
        <v>350</v>
      </c>
      <c r="D69" s="317"/>
      <c r="E69" s="226" t="s">
        <v>537</v>
      </c>
      <c r="F69" s="226" t="s">
        <v>538</v>
      </c>
      <c r="G69" s="2"/>
    </row>
    <row r="70" spans="1:7" x14ac:dyDescent="0.3">
      <c r="A70" s="193" t="s">
        <v>40</v>
      </c>
      <c r="B70" s="211"/>
      <c r="C70" s="145" t="s">
        <v>351</v>
      </c>
      <c r="D70" s="207"/>
      <c r="E70" s="227"/>
      <c r="F70" s="228"/>
      <c r="G70" s="2"/>
    </row>
    <row r="71" spans="1:7" x14ac:dyDescent="0.3">
      <c r="A71" s="229" t="s">
        <v>419</v>
      </c>
      <c r="B71" s="230">
        <v>1</v>
      </c>
      <c r="C71" s="145" t="s">
        <v>420</v>
      </c>
      <c r="D71" s="207"/>
      <c r="E71" s="231">
        <v>1</v>
      </c>
      <c r="F71" s="228">
        <v>1</v>
      </c>
      <c r="G71" s="2"/>
    </row>
    <row r="72" spans="1:7" x14ac:dyDescent="0.3">
      <c r="A72" s="232" t="s">
        <v>421</v>
      </c>
      <c r="B72" s="230">
        <v>28</v>
      </c>
      <c r="C72" s="145" t="s">
        <v>420</v>
      </c>
      <c r="D72" s="207"/>
      <c r="E72" s="231">
        <v>25</v>
      </c>
      <c r="F72" s="228">
        <v>28</v>
      </c>
      <c r="G72" s="2"/>
    </row>
    <row r="73" spans="1:7" x14ac:dyDescent="0.3">
      <c r="A73" s="229" t="s">
        <v>422</v>
      </c>
      <c r="B73" s="233">
        <v>265</v>
      </c>
      <c r="C73" s="145" t="s">
        <v>420</v>
      </c>
      <c r="D73" s="207"/>
      <c r="E73" s="231">
        <v>298</v>
      </c>
      <c r="F73" s="228">
        <v>273</v>
      </c>
      <c r="G73" s="2"/>
    </row>
    <row r="74" spans="1:7" x14ac:dyDescent="0.3">
      <c r="A74" s="193" t="s">
        <v>368</v>
      </c>
      <c r="B74" s="211"/>
      <c r="C74" s="145" t="s">
        <v>351</v>
      </c>
      <c r="D74" s="207"/>
      <c r="E74" s="227"/>
      <c r="F74" s="228"/>
      <c r="G74" s="2"/>
    </row>
    <row r="75" spans="1:7" ht="15" customHeight="1" x14ac:dyDescent="0.3">
      <c r="A75" s="314" t="s">
        <v>423</v>
      </c>
      <c r="B75" s="259"/>
      <c r="C75" s="259"/>
      <c r="D75" s="259"/>
      <c r="E75" s="259"/>
      <c r="F75" s="263"/>
      <c r="G75" s="2"/>
    </row>
    <row r="76" spans="1:7" x14ac:dyDescent="0.3">
      <c r="A76" s="2"/>
      <c r="B76" s="182"/>
      <c r="C76" s="2"/>
      <c r="D76" s="2"/>
      <c r="E76" s="2"/>
      <c r="F76" s="182"/>
      <c r="G76" s="2"/>
    </row>
    <row r="77" spans="1:7" x14ac:dyDescent="0.3">
      <c r="A77" s="315" t="s">
        <v>424</v>
      </c>
      <c r="B77" s="277"/>
      <c r="C77" s="277"/>
      <c r="D77" s="277"/>
      <c r="E77" s="277"/>
      <c r="F77" s="278"/>
      <c r="G77" s="2"/>
    </row>
    <row r="78" spans="1:7" x14ac:dyDescent="0.3">
      <c r="A78" s="191" t="s">
        <v>425</v>
      </c>
      <c r="B78" s="191" t="s">
        <v>317</v>
      </c>
      <c r="C78" s="310" t="s">
        <v>426</v>
      </c>
      <c r="D78" s="311"/>
      <c r="E78" s="311"/>
      <c r="F78" s="312"/>
      <c r="G78" s="2"/>
    </row>
    <row r="79" spans="1:7" x14ac:dyDescent="0.3">
      <c r="A79" s="207" t="s">
        <v>427</v>
      </c>
      <c r="B79" s="234">
        <v>3.6</v>
      </c>
      <c r="C79" s="306" t="s">
        <v>428</v>
      </c>
      <c r="D79" s="307"/>
      <c r="E79" s="308"/>
      <c r="F79" s="235"/>
      <c r="G79" s="2"/>
    </row>
    <row r="80" spans="1:7" x14ac:dyDescent="0.3">
      <c r="A80" s="207" t="s">
        <v>427</v>
      </c>
      <c r="B80" s="234">
        <v>1000</v>
      </c>
      <c r="C80" s="306" t="s">
        <v>429</v>
      </c>
      <c r="D80" s="307"/>
      <c r="E80" s="308"/>
      <c r="F80" s="235"/>
      <c r="G80" s="2"/>
    </row>
    <row r="81" spans="1:7" x14ac:dyDescent="0.3">
      <c r="A81" s="207" t="s">
        <v>430</v>
      </c>
      <c r="B81" s="234">
        <v>1000</v>
      </c>
      <c r="C81" s="306" t="s">
        <v>431</v>
      </c>
      <c r="D81" s="307"/>
      <c r="E81" s="308"/>
      <c r="F81" s="235"/>
      <c r="G81" s="2"/>
    </row>
    <row r="82" spans="1:7" x14ac:dyDescent="0.3">
      <c r="A82" s="207" t="s">
        <v>432</v>
      </c>
      <c r="B82" s="234">
        <v>120</v>
      </c>
      <c r="C82" s="306" t="s">
        <v>433</v>
      </c>
      <c r="D82" s="307"/>
      <c r="E82" s="308"/>
      <c r="F82" s="235"/>
      <c r="G82" s="2"/>
    </row>
    <row r="83" spans="1:7" x14ac:dyDescent="0.3">
      <c r="A83" s="207" t="s">
        <v>434</v>
      </c>
      <c r="B83" s="234">
        <v>141.80000000000001</v>
      </c>
      <c r="C83" s="306" t="s">
        <v>435</v>
      </c>
      <c r="D83" s="307"/>
      <c r="E83" s="308"/>
      <c r="F83" s="235"/>
      <c r="G83" s="2"/>
    </row>
    <row r="84" spans="1:7" x14ac:dyDescent="0.3">
      <c r="A84" s="2"/>
      <c r="B84" s="182"/>
      <c r="C84" s="2"/>
      <c r="D84" s="2"/>
      <c r="E84" s="2"/>
      <c r="F84" s="182"/>
      <c r="G84" s="2"/>
    </row>
    <row r="85" spans="1:7" x14ac:dyDescent="0.3">
      <c r="A85" s="236" t="s">
        <v>436</v>
      </c>
      <c r="B85" s="237"/>
      <c r="C85" s="237"/>
      <c r="D85" s="237"/>
      <c r="E85" s="237"/>
      <c r="F85" s="237"/>
      <c r="G85" s="2"/>
    </row>
    <row r="86" spans="1:7" x14ac:dyDescent="0.3">
      <c r="A86" s="238" t="s">
        <v>437</v>
      </c>
      <c r="B86" s="238" t="s">
        <v>438</v>
      </c>
      <c r="C86" s="238" t="s">
        <v>439</v>
      </c>
      <c r="D86" s="238" t="s">
        <v>440</v>
      </c>
      <c r="E86" s="238" t="s">
        <v>441</v>
      </c>
      <c r="F86" s="238" t="s">
        <v>320</v>
      </c>
      <c r="G86" s="2"/>
    </row>
    <row r="87" spans="1:7" ht="26.4" customHeight="1" x14ac:dyDescent="0.3">
      <c r="A87" s="239" t="s">
        <v>442</v>
      </c>
      <c r="B87" s="240" t="s">
        <v>443</v>
      </c>
      <c r="C87" s="239" t="s">
        <v>444</v>
      </c>
      <c r="D87" s="239" t="s">
        <v>445</v>
      </c>
      <c r="E87" s="239" t="s">
        <v>446</v>
      </c>
      <c r="F87" s="241" t="s">
        <v>332</v>
      </c>
      <c r="G87" s="2"/>
    </row>
    <row r="88" spans="1:7" ht="26.4" customHeight="1" x14ac:dyDescent="0.3">
      <c r="A88" s="239" t="s">
        <v>447</v>
      </c>
      <c r="B88" s="240" t="s">
        <v>448</v>
      </c>
      <c r="C88" s="239" t="s">
        <v>449</v>
      </c>
      <c r="D88" s="239" t="s">
        <v>445</v>
      </c>
      <c r="E88" s="239" t="s">
        <v>450</v>
      </c>
      <c r="F88" s="241" t="s">
        <v>451</v>
      </c>
      <c r="G88" s="2"/>
    </row>
    <row r="89" spans="1:7" ht="39.6" customHeight="1" x14ac:dyDescent="0.3">
      <c r="A89" s="239" t="s">
        <v>452</v>
      </c>
      <c r="B89" s="240" t="s">
        <v>453</v>
      </c>
      <c r="C89" s="239" t="s">
        <v>454</v>
      </c>
      <c r="D89" s="239" t="s">
        <v>455</v>
      </c>
      <c r="E89" s="239" t="s">
        <v>456</v>
      </c>
      <c r="F89" s="241" t="s">
        <v>374</v>
      </c>
      <c r="G89" s="2"/>
    </row>
    <row r="90" spans="1:7" ht="39.6" customHeight="1" x14ac:dyDescent="0.3">
      <c r="A90" s="239" t="s">
        <v>457</v>
      </c>
      <c r="B90" s="240" t="s">
        <v>458</v>
      </c>
      <c r="C90" s="239" t="s">
        <v>459</v>
      </c>
      <c r="D90" s="239" t="s">
        <v>460</v>
      </c>
      <c r="E90" s="239" t="s">
        <v>461</v>
      </c>
      <c r="F90" s="241" t="s">
        <v>462</v>
      </c>
      <c r="G90" s="2"/>
    </row>
    <row r="91" spans="1:7" ht="39.6" customHeight="1" x14ac:dyDescent="0.3">
      <c r="A91" s="239" t="s">
        <v>463</v>
      </c>
      <c r="B91" s="240" t="s">
        <v>464</v>
      </c>
      <c r="C91" s="239" t="s">
        <v>465</v>
      </c>
      <c r="D91" s="239" t="s">
        <v>460</v>
      </c>
      <c r="E91" s="239" t="s">
        <v>466</v>
      </c>
      <c r="F91" s="241" t="s">
        <v>467</v>
      </c>
      <c r="G91" s="2"/>
    </row>
    <row r="92" spans="1:7" ht="39.6" customHeight="1" x14ac:dyDescent="0.3">
      <c r="A92" s="239" t="s">
        <v>468</v>
      </c>
      <c r="B92" s="240" t="s">
        <v>469</v>
      </c>
      <c r="C92" s="239" t="s">
        <v>470</v>
      </c>
      <c r="D92" s="239" t="s">
        <v>460</v>
      </c>
      <c r="E92" s="239" t="s">
        <v>466</v>
      </c>
      <c r="F92" s="241" t="s">
        <v>389</v>
      </c>
      <c r="G92" s="2"/>
    </row>
    <row r="93" spans="1:7" ht="26.4" customHeight="1" x14ac:dyDescent="0.3">
      <c r="A93" s="239" t="s">
        <v>471</v>
      </c>
      <c r="B93" s="240" t="s">
        <v>472</v>
      </c>
      <c r="C93" s="239" t="s">
        <v>473</v>
      </c>
      <c r="D93" s="239" t="s">
        <v>460</v>
      </c>
      <c r="E93" s="239" t="s">
        <v>466</v>
      </c>
      <c r="F93" s="241" t="s">
        <v>389</v>
      </c>
      <c r="G93" s="2"/>
    </row>
    <row r="94" spans="1:7" ht="26.4" customHeight="1" x14ac:dyDescent="0.3">
      <c r="A94" s="239" t="s">
        <v>474</v>
      </c>
      <c r="B94" s="240" t="s">
        <v>472</v>
      </c>
      <c r="C94" s="239" t="s">
        <v>194</v>
      </c>
      <c r="D94" s="239" t="s">
        <v>460</v>
      </c>
      <c r="E94" s="239" t="s">
        <v>466</v>
      </c>
      <c r="F94" s="241" t="s">
        <v>389</v>
      </c>
      <c r="G94" s="2"/>
    </row>
    <row r="95" spans="1:7" ht="26.4" customHeight="1" x14ac:dyDescent="0.3">
      <c r="A95" s="239" t="s">
        <v>475</v>
      </c>
      <c r="B95" s="240" t="s">
        <v>476</v>
      </c>
      <c r="C95" s="239" t="s">
        <v>477</v>
      </c>
      <c r="D95" s="239" t="s">
        <v>460</v>
      </c>
      <c r="E95" s="239" t="s">
        <v>466</v>
      </c>
      <c r="F95" s="241" t="s">
        <v>467</v>
      </c>
      <c r="G95" s="2"/>
    </row>
    <row r="96" spans="1:7" ht="26.4" customHeight="1" x14ac:dyDescent="0.3">
      <c r="A96" s="239" t="s">
        <v>478</v>
      </c>
      <c r="B96" s="240" t="s">
        <v>476</v>
      </c>
      <c r="C96" s="239" t="s">
        <v>479</v>
      </c>
      <c r="D96" s="239" t="s">
        <v>460</v>
      </c>
      <c r="E96" s="239" t="s">
        <v>466</v>
      </c>
      <c r="F96" s="241" t="s">
        <v>467</v>
      </c>
      <c r="G96" s="2"/>
    </row>
    <row r="97" spans="1:7" ht="39.6" customHeight="1" x14ac:dyDescent="0.3">
      <c r="A97" s="239" t="s">
        <v>480</v>
      </c>
      <c r="B97" s="240" t="s">
        <v>481</v>
      </c>
      <c r="C97" s="239" t="s">
        <v>482</v>
      </c>
      <c r="D97" s="239" t="s">
        <v>460</v>
      </c>
      <c r="E97" s="239" t="s">
        <v>483</v>
      </c>
      <c r="F97" s="241" t="s">
        <v>484</v>
      </c>
      <c r="G97" s="2"/>
    </row>
    <row r="98" spans="1:7" ht="26.4" customHeight="1" x14ac:dyDescent="0.3">
      <c r="A98" s="239" t="s">
        <v>485</v>
      </c>
      <c r="B98" s="240" t="s">
        <v>486</v>
      </c>
      <c r="C98" s="239" t="s">
        <v>487</v>
      </c>
      <c r="D98" s="239" t="s">
        <v>488</v>
      </c>
      <c r="E98" s="239" t="s">
        <v>466</v>
      </c>
      <c r="F98" s="241" t="s">
        <v>489</v>
      </c>
      <c r="G98" s="2"/>
    </row>
    <row r="99" spans="1:7" ht="39.6" customHeight="1" x14ac:dyDescent="0.3">
      <c r="A99" s="239" t="s">
        <v>490</v>
      </c>
      <c r="B99" s="240" t="s">
        <v>491</v>
      </c>
      <c r="C99" s="239" t="s">
        <v>492</v>
      </c>
      <c r="D99" s="239" t="s">
        <v>488</v>
      </c>
      <c r="E99" s="239" t="s">
        <v>466</v>
      </c>
      <c r="F99" s="241" t="s">
        <v>493</v>
      </c>
      <c r="G99" s="2"/>
    </row>
    <row r="100" spans="1:7" ht="26.4" customHeight="1" x14ac:dyDescent="0.3">
      <c r="A100" s="239" t="s">
        <v>494</v>
      </c>
      <c r="B100" s="240" t="s">
        <v>495</v>
      </c>
      <c r="C100" s="239" t="s">
        <v>496</v>
      </c>
      <c r="D100" s="239" t="s">
        <v>488</v>
      </c>
      <c r="E100" s="239" t="s">
        <v>466</v>
      </c>
      <c r="F100" s="241" t="s">
        <v>497</v>
      </c>
      <c r="G100" s="2"/>
    </row>
    <row r="101" spans="1:7" ht="26.4" customHeight="1" x14ac:dyDescent="0.3">
      <c r="A101" s="239" t="s">
        <v>498</v>
      </c>
      <c r="B101" s="240" t="s">
        <v>499</v>
      </c>
      <c r="C101" s="239" t="s">
        <v>500</v>
      </c>
      <c r="D101" s="239" t="s">
        <v>501</v>
      </c>
      <c r="E101" s="239" t="s">
        <v>461</v>
      </c>
      <c r="F101" s="241" t="s">
        <v>502</v>
      </c>
      <c r="G101" s="2"/>
    </row>
    <row r="102" spans="1:7" ht="26.4" customHeight="1" x14ac:dyDescent="0.3">
      <c r="A102" s="239" t="s">
        <v>503</v>
      </c>
      <c r="B102" s="240" t="s">
        <v>504</v>
      </c>
      <c r="C102" s="239" t="s">
        <v>505</v>
      </c>
      <c r="D102" s="239" t="s">
        <v>501</v>
      </c>
      <c r="E102" s="239" t="s">
        <v>461</v>
      </c>
      <c r="F102" s="241" t="s">
        <v>506</v>
      </c>
      <c r="G102" s="2"/>
    </row>
    <row r="103" spans="1:7" ht="39.6" customHeight="1" x14ac:dyDescent="0.3">
      <c r="A103" s="239" t="s">
        <v>507</v>
      </c>
      <c r="B103" s="240" t="s">
        <v>508</v>
      </c>
      <c r="C103" s="239" t="s">
        <v>509</v>
      </c>
      <c r="D103" s="239" t="s">
        <v>510</v>
      </c>
      <c r="E103" s="239" t="s">
        <v>446</v>
      </c>
      <c r="F103" s="241" t="s">
        <v>511</v>
      </c>
      <c r="G103" s="2"/>
    </row>
    <row r="104" spans="1:7" ht="39.6" customHeight="1" x14ac:dyDescent="0.3">
      <c r="A104" s="239" t="s">
        <v>512</v>
      </c>
      <c r="B104" s="240" t="s">
        <v>513</v>
      </c>
      <c r="C104" s="239" t="s">
        <v>514</v>
      </c>
      <c r="D104" s="239" t="s">
        <v>515</v>
      </c>
      <c r="E104" s="239" t="s">
        <v>446</v>
      </c>
      <c r="F104" s="241" t="s">
        <v>339</v>
      </c>
      <c r="G104" s="2"/>
    </row>
    <row r="105" spans="1:7" ht="39.6" customHeight="1" x14ac:dyDescent="0.3">
      <c r="A105" s="239" t="s">
        <v>516</v>
      </c>
      <c r="B105" s="240" t="s">
        <v>513</v>
      </c>
      <c r="C105" s="239" t="s">
        <v>517</v>
      </c>
      <c r="D105" s="239" t="s">
        <v>515</v>
      </c>
      <c r="E105" s="239" t="s">
        <v>518</v>
      </c>
      <c r="F105" s="241" t="s">
        <v>339</v>
      </c>
      <c r="G105" s="2"/>
    </row>
    <row r="106" spans="1:7" ht="39.6" customHeight="1" x14ac:dyDescent="0.3">
      <c r="A106" s="239" t="s">
        <v>519</v>
      </c>
      <c r="B106" s="240" t="s">
        <v>342</v>
      </c>
      <c r="C106" s="239" t="s">
        <v>520</v>
      </c>
      <c r="D106" s="239" t="s">
        <v>341</v>
      </c>
      <c r="E106" s="239" t="s">
        <v>521</v>
      </c>
      <c r="F106" s="241" t="s">
        <v>522</v>
      </c>
      <c r="G106" s="2"/>
    </row>
    <row r="107" spans="1:7" x14ac:dyDescent="0.3">
      <c r="G107" s="2"/>
    </row>
    <row r="108" spans="1:7" x14ac:dyDescent="0.3">
      <c r="G108" s="2"/>
    </row>
  </sheetData>
  <sheetProtection sheet="1" formatCells="0" formatColumns="0" formatRows="0" sort="0" autoFilter="0" pivotTables="0"/>
  <mergeCells count="16">
    <mergeCell ref="C83:E83"/>
    <mergeCell ref="A77:F77"/>
    <mergeCell ref="A59:F59"/>
    <mergeCell ref="C82:E82"/>
    <mergeCell ref="C81:E81"/>
    <mergeCell ref="C80:E80"/>
    <mergeCell ref="C69:D69"/>
    <mergeCell ref="A1:F1"/>
    <mergeCell ref="C79:E79"/>
    <mergeCell ref="A25:F25"/>
    <mergeCell ref="A3:F3"/>
    <mergeCell ref="C78:F78"/>
    <mergeCell ref="A68:F68"/>
    <mergeCell ref="A75:F75"/>
    <mergeCell ref="A37:F37"/>
    <mergeCell ref="A12:F1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Project Data</vt:lpstr>
      <vt:lpstr>EU RFNBO</vt:lpstr>
      <vt:lpstr>EU CBAM</vt:lpstr>
      <vt:lpstr>India GHCI (Electrolysis)</vt:lpstr>
      <vt:lpstr>South Korea</vt:lpstr>
      <vt:lpstr>Results</vt:lpstr>
      <vt:lpstr>Emission Factors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Sven Feige</cp:lastModifiedBy>
  <cp:lastPrinted>2026-08-28T21:08:29Z</cp:lastPrinted>
  <dcterms:created xsi:type="dcterms:W3CDTF">2026-04-14T10:45:07Z</dcterms:created>
  <dcterms:modified xsi:type="dcterms:W3CDTF">2026-11-03T11:29:16Z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0x0101009B3B6CCD3AC7404CBFB6DACE35D6D0C9</vt:lpwstr>
  </property>
  <property fmtid="{D5CDD505-2E9C-101B-9397-08002B2CF9AE}" pid="3" name="MediaServiceImageTags">
    <vt:lpwstr/>
  </property>
</Properties>
</file>